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1. melléklet" sheetId="1" r:id="rId1"/>
    <sheet name="2. melléklet" sheetId="2" r:id="rId2"/>
    <sheet name="2.a melléklet" sheetId="3" r:id="rId3"/>
    <sheet name="2.b melléklet" sheetId="4" r:id="rId4"/>
    <sheet name="2.c melléklet" sheetId="5" r:id="rId5"/>
    <sheet name="3. melléklet" sheetId="6" r:id="rId6"/>
    <sheet name="4. melléklet" sheetId="7" r:id="rId7"/>
    <sheet name="5. melléklet" sheetId="8" r:id="rId8"/>
    <sheet name="6. melléklet" sheetId="9" r:id="rId9"/>
    <sheet name="7. melléklet" sheetId="10" r:id="rId10"/>
    <sheet name="8. melléklet" sheetId="11" r:id="rId11"/>
    <sheet name="9. melléklet" sheetId="12" r:id="rId12"/>
    <sheet name="10. melléklet" sheetId="13" r:id="rId13"/>
  </sheets>
  <definedNames/>
  <calcPr fullCalcOnLoad="1"/>
</workbook>
</file>

<file path=xl/sharedStrings.xml><?xml version="1.0" encoding="utf-8"?>
<sst xmlns="http://schemas.openxmlformats.org/spreadsheetml/2006/main" count="560" uniqueCount="388">
  <si>
    <t>Német Nemzetiségi Önkormányzat Újhartyán</t>
  </si>
  <si>
    <t>B112</t>
  </si>
  <si>
    <t>Rovat</t>
  </si>
  <si>
    <t>Jogcím</t>
  </si>
  <si>
    <t>Köznevelési támogatás óvoda</t>
  </si>
  <si>
    <t>Pedagógusok bértámogatása</t>
  </si>
  <si>
    <t>Segítők bértámogatása</t>
  </si>
  <si>
    <t>Működtetés támogatása</t>
  </si>
  <si>
    <t>Óvoda összesen</t>
  </si>
  <si>
    <t>Köznevelési támogatás iskola</t>
  </si>
  <si>
    <t>Iskola összesen</t>
  </si>
  <si>
    <t xml:space="preserve">B113 </t>
  </si>
  <si>
    <t>Gyermekétkeztetési feladatok</t>
  </si>
  <si>
    <t>B11</t>
  </si>
  <si>
    <t>Költségvetési támogatás összesen</t>
  </si>
  <si>
    <t>B405/9</t>
  </si>
  <si>
    <t>Ellátási díjak</t>
  </si>
  <si>
    <t>Óvoda</t>
  </si>
  <si>
    <t>Óvoda tízórai+ebéd</t>
  </si>
  <si>
    <t>Napközi iskola</t>
  </si>
  <si>
    <t>Iskola tízórai+ebéd</t>
  </si>
  <si>
    <t>Iskola menza</t>
  </si>
  <si>
    <t>B406/1</t>
  </si>
  <si>
    <t>Kiszámlázott áfa</t>
  </si>
  <si>
    <t>Bevétel mindösszesen</t>
  </si>
  <si>
    <t>2367 Újhartyán, Fő u.21.</t>
  </si>
  <si>
    <t>Bevételek</t>
  </si>
  <si>
    <t>Kiadások</t>
  </si>
  <si>
    <t>K11</t>
  </si>
  <si>
    <t>Iskola</t>
  </si>
  <si>
    <t>Alapilletmény</t>
  </si>
  <si>
    <t>K2</t>
  </si>
  <si>
    <t>Szoc.hj. adó</t>
  </si>
  <si>
    <t>Személyi juttatások</t>
  </si>
  <si>
    <t>Pótlékok</t>
  </si>
  <si>
    <t>Nemzetiségi pótlék</t>
  </si>
  <si>
    <t>Intézményvezetői, helyettesi pótlék</t>
  </si>
  <si>
    <t>K3</t>
  </si>
  <si>
    <t>Dologi kiadások</t>
  </si>
  <si>
    <t>Gyermekétkeztetés</t>
  </si>
  <si>
    <t>K351</t>
  </si>
  <si>
    <t>Áfa</t>
  </si>
  <si>
    <t>Működési kiadás összesen</t>
  </si>
  <si>
    <t>K332</t>
  </si>
  <si>
    <t>Vásárolt élelmezés</t>
  </si>
  <si>
    <t>Takarítók bére</t>
  </si>
  <si>
    <t>Többletteljesítési jutalom</t>
  </si>
  <si>
    <t>Óraadók bére</t>
  </si>
  <si>
    <t>Feladatalapú támogatás</t>
  </si>
  <si>
    <t>KIADÁSOK</t>
  </si>
  <si>
    <t>Személyi jellegű kifizetések</t>
  </si>
  <si>
    <t>Személyi jellegű összesen</t>
  </si>
  <si>
    <t>K311</t>
  </si>
  <si>
    <t>Szakmai anyagok</t>
  </si>
  <si>
    <t>Könyv, folyóirat</t>
  </si>
  <si>
    <t>Szakmai anyag</t>
  </si>
  <si>
    <t>Kisértékű eszköz beszerzés</t>
  </si>
  <si>
    <t>K312</t>
  </si>
  <si>
    <t>Üzemeltetési anyagok</t>
  </si>
  <si>
    <t>Irodaszer,nyomtatvány</t>
  </si>
  <si>
    <t>Üzemanyagköltség</t>
  </si>
  <si>
    <t>K334</t>
  </si>
  <si>
    <t>Karbantartás, kisjavítás</t>
  </si>
  <si>
    <t xml:space="preserve">K337 </t>
  </si>
  <si>
    <t>Egyéb szolgáltatások</t>
  </si>
  <si>
    <t>K355</t>
  </si>
  <si>
    <t>Egyéb dologi kiadások</t>
  </si>
  <si>
    <t>Működési célú előzetesen felszámított áfa</t>
  </si>
  <si>
    <t>Dologi kiadások összesen</t>
  </si>
  <si>
    <t>Költségvetési kiadások összesen:</t>
  </si>
  <si>
    <t>1. melléklet</t>
  </si>
  <si>
    <t>Önkormányzattól átvett pénzeszköz</t>
  </si>
  <si>
    <t>Pénzmaradvány</t>
  </si>
  <si>
    <t>2. melléklet</t>
  </si>
  <si>
    <t>Járulékok</t>
  </si>
  <si>
    <t>B115</t>
  </si>
  <si>
    <t>Általános támogatás</t>
  </si>
  <si>
    <t>Központi költségvetési szervtől átvett pénzeszköz</t>
  </si>
  <si>
    <t>B8</t>
  </si>
  <si>
    <t>Gyógyszer,kötszer</t>
  </si>
  <si>
    <t>Üzemeltetési anyagok(irodaszer,üzemanyag,nem szakmai eszköz)</t>
  </si>
  <si>
    <t>Irodaszer, nyomtatvány</t>
  </si>
  <si>
    <t>Üzemanyag</t>
  </si>
  <si>
    <t>Tisztítószer</t>
  </si>
  <si>
    <t>Kisértékű üzemeltetési eszköz</t>
  </si>
  <si>
    <t>Reprezentáció</t>
  </si>
  <si>
    <t>K321</t>
  </si>
  <si>
    <t>Informatikai szolgáltatások</t>
  </si>
  <si>
    <t>K322</t>
  </si>
  <si>
    <t xml:space="preserve">Kommunikációs szolgáltatások </t>
  </si>
  <si>
    <t>K331</t>
  </si>
  <si>
    <t>Közüzemi díjak</t>
  </si>
  <si>
    <t>Fűtés</t>
  </si>
  <si>
    <t>Villamosenergia</t>
  </si>
  <si>
    <t>Víz,csatorna</t>
  </si>
  <si>
    <t>K337</t>
  </si>
  <si>
    <t>K63</t>
  </si>
  <si>
    <t>K64</t>
  </si>
  <si>
    <t>K67</t>
  </si>
  <si>
    <t>Beruházási célú előzetesen felszámított áfa</t>
  </si>
  <si>
    <t xml:space="preserve">K6 </t>
  </si>
  <si>
    <t>Beruházások összesen</t>
  </si>
  <si>
    <t>K123</t>
  </si>
  <si>
    <t>Munkáltatót terhelő egyéb adó</t>
  </si>
  <si>
    <t>K1</t>
  </si>
  <si>
    <t>Munkáltatót terhelő járulékok</t>
  </si>
  <si>
    <t>K1101</t>
  </si>
  <si>
    <t>Törvény szerinti illetmények</t>
  </si>
  <si>
    <t>K1103</t>
  </si>
  <si>
    <t>Céljuttatás, projektprémium</t>
  </si>
  <si>
    <t>K1104</t>
  </si>
  <si>
    <t>Készenléti, ügyeleti, helyettesítési díj, túlóra</t>
  </si>
  <si>
    <t>Szoc.hj.adó 27%</t>
  </si>
  <si>
    <t>Gyógyszer</t>
  </si>
  <si>
    <t>Folyóirat, szakkönyv</t>
  </si>
  <si>
    <t>Szakmai munka eszközei</t>
  </si>
  <si>
    <t>Hajtó,kenőanyag</t>
  </si>
  <si>
    <t>Kisértékű tárgyi eszköz</t>
  </si>
  <si>
    <t>Kommunikációs szolgáltatások</t>
  </si>
  <si>
    <t>Gázenergia</t>
  </si>
  <si>
    <t>Víz, csatorna</t>
  </si>
  <si>
    <t>K336</t>
  </si>
  <si>
    <t>K341</t>
  </si>
  <si>
    <t>Informatikai eszközök beszerzése ( 2db számítógép)</t>
  </si>
  <si>
    <t>Személyi juttatás öszesen</t>
  </si>
  <si>
    <t>K6</t>
  </si>
  <si>
    <t>Beruházások</t>
  </si>
  <si>
    <t>Szakfeladat összesen</t>
  </si>
  <si>
    <t>Jubileumi jutalom</t>
  </si>
  <si>
    <t>Napközi</t>
  </si>
  <si>
    <t>Tankönyvtámogatás</t>
  </si>
  <si>
    <t xml:space="preserve">Ingyenes tankönyv </t>
  </si>
  <si>
    <t>Átvett pénzeszköz összesen</t>
  </si>
  <si>
    <t>K504</t>
  </si>
  <si>
    <t>Önkormányzatnak visszafizetendő</t>
  </si>
  <si>
    <t>Önkormányzat összesen</t>
  </si>
  <si>
    <t>Gyermekvár Óvoda</t>
  </si>
  <si>
    <t>Általános Iskola</t>
  </si>
  <si>
    <t>Nemzetiségi Önkormányzat összesen</t>
  </si>
  <si>
    <t>2015 terv</t>
  </si>
  <si>
    <t>K1109</t>
  </si>
  <si>
    <t>Közlekedési költségtérítés</t>
  </si>
  <si>
    <t>Reklámanyag</t>
  </si>
  <si>
    <t>K31</t>
  </si>
  <si>
    <t>Készletbeszerzések összesen</t>
  </si>
  <si>
    <t>K33</t>
  </si>
  <si>
    <t>Szolgáltatási kiadások összesen</t>
  </si>
  <si>
    <t>"Gyermekvár" Német Nemzetiségi Óvoda és Egységes Óvoda-Bölcsőde</t>
  </si>
  <si>
    <t>2367 Újhartyán, Béla gödör 3.</t>
  </si>
  <si>
    <t>Megbízási díj táboroztatás, műsorok szervezése</t>
  </si>
  <si>
    <t>Bejáró pedagógusok utazási költségtérítése</t>
  </si>
  <si>
    <t>Belföldi kiküldetés</t>
  </si>
  <si>
    <t>Szakmai képzések</t>
  </si>
  <si>
    <t>Óvodai étkezés</t>
  </si>
  <si>
    <t>Óvoda t+e</t>
  </si>
  <si>
    <t>Óvoda ebéd</t>
  </si>
  <si>
    <t>T+E</t>
  </si>
  <si>
    <t>menza</t>
  </si>
  <si>
    <t>K122</t>
  </si>
  <si>
    <t>Képviselői tiszteletdíjak</t>
  </si>
  <si>
    <t>K333</t>
  </si>
  <si>
    <t>Intézmények használati díja</t>
  </si>
  <si>
    <t>25 db laptop</t>
  </si>
  <si>
    <t>Server</t>
  </si>
  <si>
    <t>Udvari játékok</t>
  </si>
  <si>
    <t>Szakkönyv,folyóirat</t>
  </si>
  <si>
    <t>Digitális tananyagok, egyéb tananyag</t>
  </si>
  <si>
    <t>Taneszközök</t>
  </si>
  <si>
    <t>Tornatermi felszerelés</t>
  </si>
  <si>
    <t>Kisértékű eszköz (függöny,szekrény,polc,bútorzat)</t>
  </si>
  <si>
    <t>Technika oktatás anyagszükséglete</t>
  </si>
  <si>
    <t>Padló, támfal</t>
  </si>
  <si>
    <t>Festés</t>
  </si>
  <si>
    <t>Fénymásoló üzemeltetés</t>
  </si>
  <si>
    <t>Technikai dolgozók védőruha</t>
  </si>
  <si>
    <t>Étkezési bevétel</t>
  </si>
  <si>
    <t>Ft</t>
  </si>
  <si>
    <t>Fő</t>
  </si>
  <si>
    <t>nap</t>
  </si>
  <si>
    <t>85%-kal becsülve</t>
  </si>
  <si>
    <t>Állami bevétel</t>
  </si>
  <si>
    <t>Összes bevétel</t>
  </si>
  <si>
    <t>Feladatellátás hiánya</t>
  </si>
  <si>
    <t>4. melléklet</t>
  </si>
  <si>
    <t>Nemzetiségi pályázatok támogatás</t>
  </si>
  <si>
    <t>Iskola táboroztatás pályázati forrás</t>
  </si>
  <si>
    <t>ezer Ft-ban</t>
  </si>
  <si>
    <t>Szakfeladat</t>
  </si>
  <si>
    <t>Személyi juttatás</t>
  </si>
  <si>
    <t>Támog., pénzeszk.átadás</t>
  </si>
  <si>
    <t>Hiteltörl., kamat</t>
  </si>
  <si>
    <t>Beruházás</t>
  </si>
  <si>
    <t>Összesen</t>
  </si>
  <si>
    <t>091110 Óvodai nevelés szakmai feladatai</t>
  </si>
  <si>
    <t>091140 Óvodai nevelés működtetési feladatai</t>
  </si>
  <si>
    <t>091120 SNI gyermekek óvodai nevelés szakmai feladatai</t>
  </si>
  <si>
    <t>091130 Nemzetiségi óvodai nevelés</t>
  </si>
  <si>
    <t>Német Nemzetiségi Óvoda összesen</t>
  </si>
  <si>
    <t>KIADÁSOK ÖSSZESEN</t>
  </si>
  <si>
    <t>Tartalék</t>
  </si>
  <si>
    <t xml:space="preserve">A működési és fejlesztési célú bevételek és kiadások </t>
  </si>
  <si>
    <t>alakulását külön bemutató mérleg</t>
  </si>
  <si>
    <t>Önkormányzat működési bevételei</t>
  </si>
  <si>
    <t>Intézményi működési bevételek</t>
  </si>
  <si>
    <t>Önkormányzatok sajátos működési bevételei</t>
  </si>
  <si>
    <t>Szja alapján</t>
  </si>
  <si>
    <t>Helyi adók</t>
  </si>
  <si>
    <t>Átengedett központi adók</t>
  </si>
  <si>
    <t>Támogatások, kiegészítések</t>
  </si>
  <si>
    <t>Felhalmozási bevételek</t>
  </si>
  <si>
    <t>Tárgyi eszközök értékesítése</t>
  </si>
  <si>
    <t>Önkormányzat sajátos felhalmozási bevételei</t>
  </si>
  <si>
    <t>Véglegesen átvett pénzeszközök</t>
  </si>
  <si>
    <t>OEP-től átvett pénzeszköz</t>
  </si>
  <si>
    <t>Egyéb költségvetési szervtől átvett</t>
  </si>
  <si>
    <t>Államháztartáson kívülről átvett</t>
  </si>
  <si>
    <t>Költségvetési bevételek összesen</t>
  </si>
  <si>
    <t>Finanszírozási célú műveletek bevételei</t>
  </si>
  <si>
    <t>Rövid lejáratú hitelek felvétele</t>
  </si>
  <si>
    <t>Kölcsöntörlesztés</t>
  </si>
  <si>
    <t>BEVÉTELEK ÖSSZESEN</t>
  </si>
  <si>
    <t>Működési célú kiadások</t>
  </si>
  <si>
    <t>Támogatásértékű működési kiadás</t>
  </si>
  <si>
    <t>Működési célú pénzeszközátadás</t>
  </si>
  <si>
    <t>Ellátottak pénzbeli juttatása</t>
  </si>
  <si>
    <t>Kamatkiadások</t>
  </si>
  <si>
    <t>Felhalmozási kiadások</t>
  </si>
  <si>
    <t>Intézményi beruházási kiadások</t>
  </si>
  <si>
    <t>Tartalékok</t>
  </si>
  <si>
    <t>Általános tartalék</t>
  </si>
  <si>
    <t>Költségvetési kiadások összesen</t>
  </si>
  <si>
    <t>Finanszírozási célú műveletek kiadásai</t>
  </si>
  <si>
    <t>Rövid lejáratú hitelek törlesztése</t>
  </si>
  <si>
    <t>Kamatfizetés</t>
  </si>
  <si>
    <t>Működési bevételek és kiadások egyenlege</t>
  </si>
  <si>
    <t>Finanszírozási célú bevételek és kiadások egyenlege</t>
  </si>
  <si>
    <t>Felhalmozási célú bevételek és kiadások egyenlege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</si>
  <si>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</si>
  <si>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</si>
  <si>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</si>
  <si>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</si>
  <si>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</si>
  <si>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</si>
  <si>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</si>
  <si>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</si>
  <si>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</si>
  <si>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</si>
  <si>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</si>
  <si>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</si>
  <si>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</si>
  <si>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Működési bevételek</t>
  </si>
  <si>
    <t>Költségvetési támogatás</t>
  </si>
  <si>
    <t>Helyi adó</t>
  </si>
  <si>
    <t>Felhalmozási bevétel</t>
  </si>
  <si>
    <t>Átvett pénz</t>
  </si>
  <si>
    <t>Finanszírozási bevétel</t>
  </si>
  <si>
    <t>Bevétel összesen</t>
  </si>
  <si>
    <t>Dologi kiadás</t>
  </si>
  <si>
    <t>Finanszírozási kiadás</t>
  </si>
  <si>
    <t>Kiadás összesen</t>
  </si>
  <si>
    <t>Közcélú foglalkoztatás</t>
  </si>
  <si>
    <t>Teljes munkaidőben foglalkoztatottak</t>
  </si>
  <si>
    <t>Részmunkaidőben foglalkoztatottak</t>
  </si>
  <si>
    <t>fő</t>
  </si>
  <si>
    <t>Német Nemzetiségi Óvoda</t>
  </si>
  <si>
    <t>Létszám összesen:</t>
  </si>
  <si>
    <t>Mindösszesen</t>
  </si>
  <si>
    <t>A Német Nemzetiségi Önkormányzatnál és az általa irányított költségvetési szerveknél</t>
  </si>
  <si>
    <t>Német Nemezetiségi Önkormányzat Újhartyán</t>
  </si>
  <si>
    <t>Újhartyáni Német Nemzetiségi Általános Iskola</t>
  </si>
  <si>
    <t>10. melléklet</t>
  </si>
  <si>
    <t>2.b melléklet</t>
  </si>
  <si>
    <t>2.a melléklet</t>
  </si>
  <si>
    <t>3. melléklet</t>
  </si>
  <si>
    <t>Pénzeszközátadás</t>
  </si>
  <si>
    <t>A köznevelési feladatot ellátó intézményeket fenntartó nemzetiségi önkormányzatot megillető állami támogatás</t>
  </si>
  <si>
    <t>Összeg</t>
  </si>
  <si>
    <t xml:space="preserve">Óvoda </t>
  </si>
  <si>
    <t>Pedagógusok átlagbér alapú támogatása</t>
  </si>
  <si>
    <t>Pedagógiai munkát segítők átlagbér alapú támogatása</t>
  </si>
  <si>
    <t>Köznevelési intézmények mindösszesen</t>
  </si>
  <si>
    <t>Gyermekétkeztetés támogatása</t>
  </si>
  <si>
    <t>8. melléklet</t>
  </si>
  <si>
    <t>Az Önkormányzat működési és fejlesztési bevételeinek, kiadásainak alakulása</t>
  </si>
  <si>
    <t>Működés</t>
  </si>
  <si>
    <t>Fejlesztés</t>
  </si>
  <si>
    <t>Finanszírozás</t>
  </si>
  <si>
    <t>Bevétel</t>
  </si>
  <si>
    <t>Fejlesztési bevétel</t>
  </si>
  <si>
    <t>Folyószámlahitel</t>
  </si>
  <si>
    <t>Átengedett központi adó</t>
  </si>
  <si>
    <t>Normatíva</t>
  </si>
  <si>
    <t>Hitelfelvétel</t>
  </si>
  <si>
    <t>Tagi hitel törlesztés</t>
  </si>
  <si>
    <t>Működési bevétel</t>
  </si>
  <si>
    <t>Működési bevétel összesen</t>
  </si>
  <si>
    <t>Fejlesztési bevétel összesen</t>
  </si>
  <si>
    <t>Kiadás</t>
  </si>
  <si>
    <t>Önkormányzat</t>
  </si>
  <si>
    <t>Kamata</t>
  </si>
  <si>
    <t>Hiteltörlesztés</t>
  </si>
  <si>
    <t>Fejlesztési kiadás összesen</t>
  </si>
  <si>
    <t>Működési többlet</t>
  </si>
  <si>
    <t>Fejlesztési hiány</t>
  </si>
  <si>
    <t>Finanszírozási többlet</t>
  </si>
  <si>
    <t>Működési célú bevételek</t>
  </si>
  <si>
    <t>Felhalmozási célú bevételek</t>
  </si>
  <si>
    <t xml:space="preserve">Intézményi működési </t>
  </si>
  <si>
    <t xml:space="preserve">Költségvetési tám. </t>
  </si>
  <si>
    <t>Pénzeszközátvétel</t>
  </si>
  <si>
    <t>Támogatásértékű m.bev.</t>
  </si>
  <si>
    <t>Pénzügyi befekt. bev.</t>
  </si>
  <si>
    <t>Átvett pénz működésre</t>
  </si>
  <si>
    <t>Bevétel összesen:</t>
  </si>
  <si>
    <t>HELYI ÖNKORMÁNYZAT</t>
  </si>
  <si>
    <t>5. melléklet</t>
  </si>
  <si>
    <t>Német Nemzetiségi Önkormányzat</t>
  </si>
  <si>
    <t>Német Nemzetiségi Általános Iskola</t>
  </si>
  <si>
    <t>Kiadás összesen:</t>
  </si>
  <si>
    <t>Német Nemzetiségi Önkormányzat összesen</t>
  </si>
  <si>
    <t>011140 Helyi nemzetiségi önkormányzatok igazgatási tevékenysége</t>
  </si>
  <si>
    <t>018030 Támogatási célú finanszírozási műveletek</t>
  </si>
  <si>
    <t>041233 Hosszabb időtartamú közfoglalkoztatás</t>
  </si>
  <si>
    <t>096010 Óvodai, iskolai étkeztetés</t>
  </si>
  <si>
    <t>091211 1-4 szakmai feladatok</t>
  </si>
  <si>
    <t>091212 SNI 1-4</t>
  </si>
  <si>
    <t>091213 Nemzetiségi 1-4</t>
  </si>
  <si>
    <t>091220 Működtetés 1-4</t>
  </si>
  <si>
    <t>092111 5-8 szakmai feladatok</t>
  </si>
  <si>
    <t>092112 SNI 5-8</t>
  </si>
  <si>
    <t>092113 Nemzetiségi 5-8</t>
  </si>
  <si>
    <t>092120 Működtetés 5-8</t>
  </si>
  <si>
    <t>Német Nemzetiségi Általános Iskola összesen</t>
  </si>
  <si>
    <t>7. melléklet</t>
  </si>
  <si>
    <t>6. melléklet</t>
  </si>
  <si>
    <t>9. melléklet</t>
  </si>
  <si>
    <t>011140 Helyi nemzetiségi önk. igazgatási tevékenysége</t>
  </si>
  <si>
    <t>2015 tény</t>
  </si>
  <si>
    <t>2016 terv</t>
  </si>
  <si>
    <t>Kiadási - bevételi összesítő a 2016. évi költségvetéshez</t>
  </si>
  <si>
    <t>A Német Nemzetiségi Önkormányzat 2016. évi előirányzat felhasználási ütemterve</t>
  </si>
  <si>
    <t>A Német Nemzetiségi Önkormányzat 2016. évi kiadási terve kormányzati funkciónként</t>
  </si>
  <si>
    <t>Újhartyán Német Nemzetiségi Önkormányzatának 2016. évi bevételi terve kormányzati funkciónként</t>
  </si>
  <si>
    <t xml:space="preserve">Engedélyezett létszám 2016. évben </t>
  </si>
  <si>
    <t>B16</t>
  </si>
  <si>
    <t>B16/1</t>
  </si>
  <si>
    <t>B4</t>
  </si>
  <si>
    <t>Működési bevételek össezsen</t>
  </si>
  <si>
    <t>Szociális hozzájárulási adó</t>
  </si>
  <si>
    <t>2367 Újhartyán, Zrínyi u. 1.</t>
  </si>
  <si>
    <t>Köznevelési támogatás</t>
  </si>
  <si>
    <t>Működési támogatás</t>
  </si>
  <si>
    <t>Egyéb szolgáltatások (festés, karbantartás)</t>
  </si>
  <si>
    <t>Szakmai szolgáltatások (logopédia, továbbképzés)</t>
  </si>
  <si>
    <t>Forintban</t>
  </si>
  <si>
    <t>Pedagógusok számítógép 12 db</t>
  </si>
  <si>
    <t>Kerékpár tároló feletti tető</t>
  </si>
  <si>
    <t>Mosógép</t>
  </si>
  <si>
    <t>Takarítógép</t>
  </si>
  <si>
    <t>K12</t>
  </si>
  <si>
    <t>Külső személyi juttatások (gyógypedagógusok)</t>
  </si>
  <si>
    <t>Külföldi kiküldetés 3 fő tanulmányi út Németország</t>
  </si>
  <si>
    <t>Ingyenes óvodai étkeztetés</t>
  </si>
  <si>
    <t>Bérkompenzáció</t>
  </si>
  <si>
    <t>Szakmai anyagok összesen</t>
  </si>
  <si>
    <t>Üzemeltetési anyagok összesen</t>
  </si>
  <si>
    <t>K331/1</t>
  </si>
  <si>
    <t>K331/2</t>
  </si>
  <si>
    <t>K331/4</t>
  </si>
  <si>
    <t>Közüzemi díjak összesen</t>
  </si>
  <si>
    <t>Informatikai eszközök beszerzése</t>
  </si>
  <si>
    <t>Egyéb tárgyi eszközök beszerzése</t>
  </si>
  <si>
    <t>Egyéb gép, berendezés beszerzése</t>
  </si>
  <si>
    <t>K1101/7</t>
  </si>
  <si>
    <t>K34</t>
  </si>
  <si>
    <t>Kiküldetés, reklám</t>
  </si>
  <si>
    <t>Cafetéria</t>
  </si>
  <si>
    <t>Karbantartó eszköz</t>
  </si>
  <si>
    <t xml:space="preserve">Egyéb szolgáltatások </t>
  </si>
  <si>
    <t>Úszásoktatás, buszköltség, ügyvédi díj</t>
  </si>
  <si>
    <t>Terembérlet</t>
  </si>
  <si>
    <t>Továbbképzések</t>
  </si>
  <si>
    <t xml:space="preserve">Áremelés </t>
  </si>
  <si>
    <t xml:space="preserve">03.01-től számított </t>
  </si>
  <si>
    <t>Étkezési bevétel mindösszesen</t>
  </si>
  <si>
    <t>Iskola tornaterem villany</t>
  </si>
  <si>
    <t>2.c melléklet</t>
  </si>
  <si>
    <t>Általános működési támogatás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</si>
</sst>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\ _F_t"/>
    <numFmt numFmtId="167" formatCode="0.0"/>
    <numFmt numFmtId="168" formatCode="#,##0_ ;\-#,##0\ 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5" fontId="0" fillId="0" borderId="0" xfId="40" applyNumberFormat="1" applyFont="1" applyAlignment="1">
      <alignment/>
    </xf>
    <xf numFmtId="165" fontId="1" fillId="0" borderId="0" xfId="4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4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4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40" applyNumberFormat="1" applyFont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4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165" fontId="1" fillId="33" borderId="0" xfId="0" applyNumberFormat="1" applyFont="1" applyFill="1" applyAlignment="1">
      <alignment/>
    </xf>
    <xf numFmtId="165" fontId="1" fillId="0" borderId="0" xfId="4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34" borderId="0" xfId="0" applyNumberFormat="1" applyFont="1" applyFill="1" applyAlignment="1">
      <alignment/>
    </xf>
    <xf numFmtId="165" fontId="1" fillId="35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36" borderId="0" xfId="40" applyNumberFormat="1" applyFont="1" applyFill="1" applyAlignment="1">
      <alignment/>
    </xf>
    <xf numFmtId="0" fontId="1" fillId="37" borderId="0" xfId="0" applyFont="1" applyFill="1" applyAlignment="1">
      <alignment/>
    </xf>
    <xf numFmtId="165" fontId="1" fillId="37" borderId="0" xfId="0" applyNumberFormat="1" applyFont="1" applyFill="1" applyAlignment="1">
      <alignment/>
    </xf>
    <xf numFmtId="165" fontId="1" fillId="0" borderId="0" xfId="40" applyNumberFormat="1" applyFont="1" applyFill="1" applyAlignment="1">
      <alignment/>
    </xf>
    <xf numFmtId="165" fontId="10" fillId="0" borderId="0" xfId="40" applyNumberFormat="1" applyFont="1" applyFill="1" applyAlignment="1">
      <alignment/>
    </xf>
    <xf numFmtId="165" fontId="0" fillId="0" borderId="0" xfId="40" applyNumberFormat="1" applyFont="1" applyAlignment="1">
      <alignment horizontal="right"/>
    </xf>
    <xf numFmtId="165" fontId="1" fillId="33" borderId="0" xfId="40" applyNumberFormat="1" applyFont="1" applyFill="1" applyAlignment="1">
      <alignment/>
    </xf>
    <xf numFmtId="165" fontId="1" fillId="34" borderId="0" xfId="40" applyNumberFormat="1" applyFont="1" applyFill="1" applyAlignment="1">
      <alignment/>
    </xf>
    <xf numFmtId="165" fontId="1" fillId="37" borderId="0" xfId="40" applyNumberFormat="1" applyFont="1" applyFill="1" applyAlignment="1">
      <alignment/>
    </xf>
    <xf numFmtId="0" fontId="4" fillId="0" borderId="10" xfId="0" applyFont="1" applyBorder="1" applyAlignment="1">
      <alignment/>
    </xf>
    <xf numFmtId="165" fontId="1" fillId="0" borderId="10" xfId="40" applyNumberFormat="1" applyFont="1" applyBorder="1" applyAlignment="1">
      <alignment horizontal="right" wrapText="1"/>
    </xf>
    <xf numFmtId="165" fontId="1" fillId="0" borderId="10" xfId="4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165" fontId="1" fillId="38" borderId="10" xfId="40" applyNumberFormat="1" applyFont="1" applyFill="1" applyBorder="1" applyAlignment="1">
      <alignment/>
    </xf>
    <xf numFmtId="165" fontId="3" fillId="0" borderId="10" xfId="40" applyNumberFormat="1" applyFont="1" applyBorder="1" applyAlignment="1">
      <alignment/>
    </xf>
    <xf numFmtId="0" fontId="8" fillId="37" borderId="10" xfId="0" applyFont="1" applyFill="1" applyBorder="1" applyAlignment="1">
      <alignment/>
    </xf>
    <xf numFmtId="165" fontId="8" fillId="37" borderId="10" xfId="4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65" fontId="3" fillId="0" borderId="10" xfId="40" applyNumberFormat="1" applyFont="1" applyBorder="1" applyAlignment="1">
      <alignment horizontal="right" wrapText="1"/>
    </xf>
    <xf numFmtId="165" fontId="3" fillId="0" borderId="10" xfId="40" applyNumberFormat="1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8" fillId="0" borderId="10" xfId="40" applyNumberFormat="1" applyFont="1" applyBorder="1" applyAlignment="1">
      <alignment horizontal="right" wrapText="1"/>
    </xf>
    <xf numFmtId="165" fontId="8" fillId="0" borderId="10" xfId="40" applyNumberFormat="1" applyFont="1" applyBorder="1" applyAlignment="1">
      <alignment wrapText="1"/>
    </xf>
    <xf numFmtId="0" fontId="0" fillId="0" borderId="11" xfId="0" applyBorder="1" applyAlignment="1">
      <alignment/>
    </xf>
    <xf numFmtId="165" fontId="3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65" fontId="1" fillId="0" borderId="10" xfId="4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3" fontId="3" fillId="0" borderId="10" xfId="40" applyNumberFormat="1" applyFont="1" applyBorder="1" applyAlignment="1">
      <alignment horizontal="right"/>
    </xf>
    <xf numFmtId="165" fontId="0" fillId="0" borderId="0" xfId="40" applyNumberFormat="1" applyAlignment="1">
      <alignment/>
    </xf>
    <xf numFmtId="165" fontId="0" fillId="0" borderId="10" xfId="40" applyNumberFormat="1" applyBorder="1" applyAlignment="1">
      <alignment horizontal="right" wrapText="1"/>
    </xf>
    <xf numFmtId="165" fontId="0" fillId="0" borderId="10" xfId="40" applyNumberFormat="1" applyBorder="1" applyAlignment="1">
      <alignment/>
    </xf>
    <xf numFmtId="165" fontId="0" fillId="0" borderId="10" xfId="40" applyNumberFormat="1" applyBorder="1" applyAlignment="1">
      <alignment/>
    </xf>
    <xf numFmtId="3" fontId="3" fillId="0" borderId="10" xfId="4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5" fontId="0" fillId="0" borderId="10" xfId="40" applyNumberFormat="1" applyFont="1" applyBorder="1" applyAlignment="1">
      <alignment/>
    </xf>
    <xf numFmtId="0" fontId="3" fillId="37" borderId="10" xfId="0" applyFont="1" applyFill="1" applyBorder="1" applyAlignment="1">
      <alignment/>
    </xf>
    <xf numFmtId="165" fontId="3" fillId="37" borderId="10" xfId="40" applyNumberFormat="1" applyFont="1" applyFill="1" applyBorder="1" applyAlignment="1">
      <alignment/>
    </xf>
    <xf numFmtId="0" fontId="3" fillId="37" borderId="11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37" borderId="10" xfId="0" applyFont="1" applyFill="1" applyBorder="1" applyAlignment="1">
      <alignment/>
    </xf>
    <xf numFmtId="165" fontId="1" fillId="37" borderId="10" xfId="4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/>
    </xf>
    <xf numFmtId="165" fontId="3" fillId="0" borderId="0" xfId="4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40" applyNumberFormat="1" applyFont="1" applyAlignment="1">
      <alignment/>
    </xf>
    <xf numFmtId="0" fontId="5" fillId="0" borderId="0" xfId="0" applyFont="1" applyFill="1" applyAlignment="1">
      <alignment/>
    </xf>
    <xf numFmtId="165" fontId="5" fillId="0" borderId="0" xfId="40" applyNumberFormat="1" applyFont="1" applyFill="1" applyAlignment="1">
      <alignment/>
    </xf>
    <xf numFmtId="165" fontId="1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1" fillId="0" borderId="0" xfId="40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0" xfId="4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8" fillId="0" borderId="0" xfId="4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65" fontId="4" fillId="0" borderId="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10" xfId="4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40" applyNumberFormat="1" applyFont="1" applyBorder="1" applyAlignment="1">
      <alignment horizontal="center" vertical="center" wrapText="1"/>
    </xf>
    <xf numFmtId="165" fontId="0" fillId="0" borderId="10" xfId="4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37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5" fontId="1" fillId="0" borderId="10" xfId="4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165" fontId="1" fillId="37" borderId="10" xfId="40" applyNumberFormat="1" applyFont="1" applyFill="1" applyBorder="1" applyAlignment="1">
      <alignment/>
    </xf>
    <xf numFmtId="0" fontId="10" fillId="37" borderId="10" xfId="0" applyFont="1" applyFill="1" applyBorder="1" applyAlignment="1">
      <alignment/>
    </xf>
    <xf numFmtId="165" fontId="10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4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165" fontId="0" fillId="0" borderId="10" xfId="4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165" fontId="10" fillId="37" borderId="10" xfId="40" applyNumberFormat="1" applyFont="1" applyFill="1" applyBorder="1" applyAlignment="1">
      <alignment/>
    </xf>
    <xf numFmtId="165" fontId="5" fillId="0" borderId="10" xfId="40" applyNumberFormat="1" applyFont="1" applyBorder="1" applyAlignment="1">
      <alignment/>
    </xf>
    <xf numFmtId="165" fontId="5" fillId="37" borderId="10" xfId="40" applyNumberFormat="1" applyFont="1" applyFill="1" applyBorder="1" applyAlignment="1">
      <alignment/>
    </xf>
    <xf numFmtId="165" fontId="5" fillId="37" borderId="10" xfId="0" applyNumberFormat="1" applyFont="1" applyFill="1" applyBorder="1" applyAlignment="1">
      <alignment/>
    </xf>
    <xf numFmtId="165" fontId="0" fillId="0" borderId="13" xfId="40" applyNumberFormat="1" applyFont="1" applyFill="1" applyBorder="1" applyAlignment="1">
      <alignment/>
    </xf>
    <xf numFmtId="0" fontId="1" fillId="0" borderId="10" xfId="4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3" xfId="0" applyFont="1" applyFill="1" applyBorder="1" applyAlignment="1">
      <alignment/>
    </xf>
    <xf numFmtId="3" fontId="0" fillId="0" borderId="0" xfId="4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165" fontId="0" fillId="0" borderId="10" xfId="4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0" applyNumberFormat="1" applyFont="1" applyFill="1" applyAlignment="1">
      <alignment/>
    </xf>
    <xf numFmtId="3" fontId="3" fillId="0" borderId="10" xfId="40" applyNumberFormat="1" applyFont="1" applyBorder="1" applyAlignment="1">
      <alignment horizontal="center" vertical="center" wrapText="1"/>
    </xf>
    <xf numFmtId="168" fontId="4" fillId="0" borderId="10" xfId="40" applyNumberFormat="1" applyFont="1" applyBorder="1" applyAlignment="1">
      <alignment horizontal="center" vertical="center" wrapText="1"/>
    </xf>
    <xf numFmtId="3" fontId="1" fillId="38" borderId="10" xfId="40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7" borderId="11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37" borderId="11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40" applyNumberFormat="1" applyFont="1" applyBorder="1" applyAlignment="1">
      <alignment horizontal="left"/>
    </xf>
    <xf numFmtId="0" fontId="1" fillId="0" borderId="12" xfId="40" applyNumberFormat="1" applyFont="1" applyBorder="1" applyAlignment="1">
      <alignment horizontal="left"/>
    </xf>
    <xf numFmtId="0" fontId="1" fillId="0" borderId="14" xfId="40" applyNumberFormat="1" applyFont="1" applyBorder="1" applyAlignment="1">
      <alignment horizontal="left"/>
    </xf>
    <xf numFmtId="165" fontId="1" fillId="0" borderId="11" xfId="40" applyNumberFormat="1" applyFont="1" applyBorder="1" applyAlignment="1">
      <alignment/>
    </xf>
    <xf numFmtId="165" fontId="1" fillId="0" borderId="12" xfId="40" applyNumberFormat="1" applyFont="1" applyBorder="1" applyAlignment="1">
      <alignment/>
    </xf>
    <xf numFmtId="165" fontId="1" fillId="0" borderId="14" xfId="4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37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7" borderId="16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4" fillId="0" borderId="11" xfId="40" applyNumberFormat="1" applyFont="1" applyBorder="1" applyAlignment="1">
      <alignment horizontal="center"/>
    </xf>
    <xf numFmtId="165" fontId="4" fillId="0" borderId="14" xfId="40" applyNumberFormat="1" applyFont="1" applyBorder="1" applyAlignment="1">
      <alignment horizontal="center"/>
    </xf>
    <xf numFmtId="165" fontId="3" fillId="37" borderId="12" xfId="40" applyNumberFormat="1" applyFont="1" applyFill="1" applyBorder="1" applyAlignment="1">
      <alignment horizontal="center"/>
    </xf>
    <xf numFmtId="165" fontId="0" fillId="37" borderId="14" xfId="40" applyNumberFormat="1" applyFont="1" applyFill="1" applyBorder="1" applyAlignment="1">
      <alignment horizontal="center"/>
    </xf>
    <xf numFmtId="165" fontId="0" fillId="0" borderId="11" xfId="40" applyNumberFormat="1" applyFont="1" applyBorder="1" applyAlignment="1">
      <alignment/>
    </xf>
    <xf numFmtId="165" fontId="0" fillId="0" borderId="14" xfId="4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65" fontId="3" fillId="37" borderId="12" xfId="40" applyNumberFormat="1" applyFont="1" applyFill="1" applyBorder="1" applyAlignment="1">
      <alignment horizontal="left"/>
    </xf>
    <xf numFmtId="165" fontId="0" fillId="37" borderId="14" xfId="40" applyNumberFormat="1" applyFont="1" applyFill="1" applyBorder="1" applyAlignment="1">
      <alignment horizontal="left"/>
    </xf>
    <xf numFmtId="165" fontId="0" fillId="0" borderId="11" xfId="40" applyNumberFormat="1" applyFont="1" applyFill="1" applyBorder="1" applyAlignment="1">
      <alignment/>
    </xf>
    <xf numFmtId="165" fontId="0" fillId="0" borderId="14" xfId="4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5" fontId="3" fillId="0" borderId="11" xfId="40" applyNumberFormat="1" applyFont="1" applyBorder="1" applyAlignment="1">
      <alignment/>
    </xf>
    <xf numFmtId="165" fontId="3" fillId="0" borderId="14" xfId="4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40" applyNumberFormat="1" applyFont="1" applyBorder="1" applyAlignment="1">
      <alignment/>
    </xf>
    <xf numFmtId="165" fontId="1" fillId="37" borderId="10" xfId="40" applyNumberFormat="1" applyFont="1" applyFill="1" applyBorder="1" applyAlignment="1">
      <alignment/>
    </xf>
    <xf numFmtId="165" fontId="1" fillId="0" borderId="10" xfId="4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5" fontId="1" fillId="0" borderId="11" xfId="40" applyNumberFormat="1" applyFont="1" applyFill="1" applyBorder="1" applyAlignment="1">
      <alignment/>
    </xf>
    <xf numFmtId="165" fontId="1" fillId="0" borderId="12" xfId="40" applyNumberFormat="1" applyFont="1" applyFill="1" applyBorder="1" applyAlignment="1">
      <alignment/>
    </xf>
    <xf numFmtId="165" fontId="1" fillId="0" borderId="14" xfId="4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/>
    </xf>
    <xf numFmtId="165" fontId="0" fillId="0" borderId="10" xfId="40" applyNumberFormat="1" applyFont="1" applyFill="1" applyBorder="1" applyAlignment="1">
      <alignment/>
    </xf>
    <xf numFmtId="165" fontId="0" fillId="0" borderId="11" xfId="40" applyNumberFormat="1" applyFont="1" applyFill="1" applyBorder="1" applyAlignment="1">
      <alignment/>
    </xf>
    <xf numFmtId="165" fontId="0" fillId="0" borderId="12" xfId="40" applyNumberFormat="1" applyFont="1" applyFill="1" applyBorder="1" applyAlignment="1">
      <alignment/>
    </xf>
    <xf numFmtId="165" fontId="0" fillId="0" borderId="14" xfId="4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0" xfId="0" applyFont="1" applyBorder="1" applyAlignment="1">
      <alignment/>
    </xf>
    <xf numFmtId="165" fontId="0" fillId="0" borderId="11" xfId="40" applyNumberFormat="1" applyFont="1" applyBorder="1" applyAlignment="1">
      <alignment/>
    </xf>
    <xf numFmtId="165" fontId="0" fillId="0" borderId="12" xfId="40" applyNumberFormat="1" applyFont="1" applyBorder="1" applyAlignment="1">
      <alignment/>
    </xf>
    <xf numFmtId="165" fontId="0" fillId="0" borderId="14" xfId="40" applyNumberFormat="1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PageLayoutView="0" workbookViewId="0" topLeftCell="A19">
      <selection activeCell="I48" sqref="I48"/>
    </sheetView>
  </sheetViews>
  <sheetFormatPr defaultColWidth="9.140625" defaultRowHeight="12.75"/>
  <cols>
    <col min="6" max="6" width="8.00390625" style="0" customWidth="1"/>
    <col min="7" max="7" width="14.421875" style="0" customWidth="1"/>
    <col min="8" max="8" width="15.7109375" style="0" customWidth="1"/>
    <col min="9" max="9" width="15.00390625" style="0" customWidth="1"/>
    <col min="17" max="17" width="14.8515625" style="0" customWidth="1"/>
  </cols>
  <sheetData>
    <row r="3" spans="1:9" ht="12.75">
      <c r="A3" s="3" t="s">
        <v>0</v>
      </c>
      <c r="B3" s="3"/>
      <c r="C3" s="3"/>
      <c r="D3" s="3"/>
      <c r="I3" s="9" t="s">
        <v>70</v>
      </c>
    </row>
    <row r="4" spans="1:8" ht="12.75">
      <c r="A4" s="3" t="s">
        <v>25</v>
      </c>
      <c r="B4" s="3"/>
      <c r="C4" s="3"/>
      <c r="D4" s="3"/>
      <c r="H4" s="9"/>
    </row>
    <row r="5" spans="1:9" ht="12.75">
      <c r="A5" s="3"/>
      <c r="B5" s="3"/>
      <c r="C5" s="3"/>
      <c r="D5" s="3"/>
      <c r="H5" s="9"/>
      <c r="I5" s="9" t="s">
        <v>354</v>
      </c>
    </row>
    <row r="6" spans="1:4" ht="12.75">
      <c r="A6" s="3"/>
      <c r="B6" s="3"/>
      <c r="C6" s="3"/>
      <c r="D6" s="3"/>
    </row>
    <row r="7" spans="1:17" ht="12.75">
      <c r="A7" s="3"/>
      <c r="B7" s="180" t="s">
        <v>26</v>
      </c>
      <c r="C7" s="181"/>
      <c r="D7" s="181"/>
      <c r="E7" s="181"/>
      <c r="F7" s="181"/>
      <c r="G7" s="181"/>
      <c r="H7" s="181"/>
      <c r="I7" s="181"/>
      <c r="K7" s="7"/>
      <c r="L7" s="7"/>
      <c r="M7" s="7"/>
      <c r="Q7" s="9"/>
    </row>
    <row r="8" spans="1:13" ht="12.75">
      <c r="A8" s="3"/>
      <c r="B8" s="3"/>
      <c r="C8" s="3"/>
      <c r="D8" s="3"/>
      <c r="K8" s="7"/>
      <c r="L8" s="7"/>
      <c r="M8" s="7"/>
    </row>
    <row r="9" spans="7:13" ht="12.75">
      <c r="G9" s="18"/>
      <c r="I9" s="17"/>
      <c r="K9" s="7"/>
      <c r="L9" s="7"/>
      <c r="M9" s="7"/>
    </row>
    <row r="10" spans="2:13" ht="12.75">
      <c r="B10" s="66" t="s">
        <v>2</v>
      </c>
      <c r="C10" s="182" t="s">
        <v>3</v>
      </c>
      <c r="D10" s="183"/>
      <c r="E10" s="183"/>
      <c r="F10" s="184"/>
      <c r="G10" s="72" t="s">
        <v>139</v>
      </c>
      <c r="H10" s="72" t="s">
        <v>337</v>
      </c>
      <c r="I10" s="72" t="s">
        <v>338</v>
      </c>
      <c r="K10" s="7"/>
      <c r="L10" s="7"/>
      <c r="M10" s="7"/>
    </row>
    <row r="11" spans="2:13" ht="12.75">
      <c r="B11" s="66" t="s">
        <v>1</v>
      </c>
      <c r="C11" s="66" t="s">
        <v>4</v>
      </c>
      <c r="D11" s="66"/>
      <c r="E11" s="66"/>
      <c r="F11" s="62"/>
      <c r="G11" s="62"/>
      <c r="H11" s="62"/>
      <c r="I11" s="62"/>
      <c r="K11" s="7"/>
      <c r="L11" s="7"/>
      <c r="M11" s="7"/>
    </row>
    <row r="12" spans="2:17" ht="15.75">
      <c r="B12" s="62"/>
      <c r="C12" s="174" t="s">
        <v>5</v>
      </c>
      <c r="D12" s="175"/>
      <c r="E12" s="175"/>
      <c r="F12" s="176"/>
      <c r="G12" s="97">
        <v>65495000</v>
      </c>
      <c r="H12" s="97">
        <v>65926800</v>
      </c>
      <c r="I12" s="97">
        <v>75903600</v>
      </c>
      <c r="K12" s="19"/>
      <c r="L12" s="19"/>
      <c r="M12" s="19"/>
      <c r="N12" s="19"/>
      <c r="O12" s="19"/>
      <c r="P12" s="19"/>
      <c r="Q12" s="19"/>
    </row>
    <row r="13" spans="2:15" ht="15.75">
      <c r="B13" s="62"/>
      <c r="C13" s="174" t="s">
        <v>6</v>
      </c>
      <c r="D13" s="175"/>
      <c r="E13" s="175"/>
      <c r="F13" s="176"/>
      <c r="G13" s="97">
        <v>18000000</v>
      </c>
      <c r="H13" s="97">
        <v>18600000</v>
      </c>
      <c r="I13" s="97">
        <v>19800000</v>
      </c>
      <c r="N13" s="19"/>
      <c r="O13" s="19"/>
    </row>
    <row r="14" spans="2:17" ht="12.75">
      <c r="B14" s="62"/>
      <c r="C14" s="174" t="s">
        <v>7</v>
      </c>
      <c r="D14" s="175"/>
      <c r="E14" s="175"/>
      <c r="F14" s="176"/>
      <c r="G14" s="97">
        <v>24600000</v>
      </c>
      <c r="H14" s="97">
        <v>25440000</v>
      </c>
      <c r="I14" s="97">
        <v>29920000</v>
      </c>
      <c r="K14" s="12"/>
      <c r="L14" s="12"/>
      <c r="M14" s="12"/>
      <c r="N14" s="12"/>
      <c r="O14" s="12"/>
      <c r="P14" s="12"/>
      <c r="Q14" s="13"/>
    </row>
    <row r="15" spans="2:17" ht="12.75">
      <c r="B15" s="62"/>
      <c r="C15" s="174" t="s">
        <v>8</v>
      </c>
      <c r="D15" s="175"/>
      <c r="E15" s="175"/>
      <c r="F15" s="176"/>
      <c r="G15" s="52">
        <f>SUM(G12:G14)</f>
        <v>108095000</v>
      </c>
      <c r="H15" s="52">
        <f>SUM(H12:H14)</f>
        <v>109966800</v>
      </c>
      <c r="I15" s="52">
        <f>SUM(I12:I14)</f>
        <v>125623600</v>
      </c>
      <c r="K15" s="12"/>
      <c r="L15" s="12"/>
      <c r="M15" s="12"/>
      <c r="N15" s="12"/>
      <c r="O15" s="12"/>
      <c r="P15" s="12"/>
      <c r="Q15" s="12"/>
    </row>
    <row r="16" spans="2:17" ht="12.75">
      <c r="B16" s="62"/>
      <c r="C16" s="174"/>
      <c r="D16" s="175"/>
      <c r="E16" s="175"/>
      <c r="F16" s="176"/>
      <c r="G16" s="97"/>
      <c r="H16" s="62"/>
      <c r="I16" s="97"/>
      <c r="K16" s="7"/>
      <c r="L16" s="12"/>
      <c r="M16" s="12"/>
      <c r="N16" s="12"/>
      <c r="O16" s="8"/>
      <c r="P16" s="8"/>
      <c r="Q16" s="8"/>
    </row>
    <row r="17" spans="2:17" ht="12.75">
      <c r="B17" s="66" t="s">
        <v>1</v>
      </c>
      <c r="C17" s="66" t="s">
        <v>9</v>
      </c>
      <c r="D17" s="66"/>
      <c r="E17" s="66"/>
      <c r="F17" s="62"/>
      <c r="G17" s="97"/>
      <c r="H17" s="62"/>
      <c r="I17" s="97"/>
      <c r="K17" s="12"/>
      <c r="L17" s="12"/>
      <c r="M17" s="12"/>
      <c r="N17" s="12"/>
      <c r="O17" s="14"/>
      <c r="P17" s="14"/>
      <c r="Q17" s="1"/>
    </row>
    <row r="18" spans="2:17" ht="12.75">
      <c r="B18" s="62"/>
      <c r="C18" s="174" t="s">
        <v>5</v>
      </c>
      <c r="D18" s="175"/>
      <c r="E18" s="175"/>
      <c r="F18" s="176"/>
      <c r="G18" s="97">
        <v>156922000</v>
      </c>
      <c r="H18" s="97">
        <v>162713157</v>
      </c>
      <c r="I18" s="97">
        <v>177366440</v>
      </c>
      <c r="K18" s="12"/>
      <c r="L18" s="12"/>
      <c r="M18" s="12"/>
      <c r="N18" s="12"/>
      <c r="O18" s="14"/>
      <c r="P18" s="14"/>
      <c r="Q18" s="1"/>
    </row>
    <row r="19" spans="2:17" ht="12.75">
      <c r="B19" s="62"/>
      <c r="C19" s="174" t="s">
        <v>6</v>
      </c>
      <c r="D19" s="175"/>
      <c r="E19" s="175"/>
      <c r="F19" s="176"/>
      <c r="G19" s="97">
        <v>6572100</v>
      </c>
      <c r="H19" s="97">
        <v>6572100</v>
      </c>
      <c r="I19" s="97">
        <v>6572100</v>
      </c>
      <c r="K19" s="7"/>
      <c r="L19" s="7"/>
      <c r="M19" s="7"/>
      <c r="N19" s="7"/>
      <c r="O19" s="10"/>
      <c r="P19" s="10"/>
      <c r="Q19" s="11"/>
    </row>
    <row r="20" spans="2:17" ht="12.75">
      <c r="B20" s="62"/>
      <c r="C20" s="174" t="s">
        <v>7</v>
      </c>
      <c r="D20" s="175"/>
      <c r="E20" s="175"/>
      <c r="F20" s="176"/>
      <c r="G20" s="97">
        <v>46240000</v>
      </c>
      <c r="H20" s="97">
        <v>46026667</v>
      </c>
      <c r="I20" s="97">
        <v>47520000</v>
      </c>
      <c r="K20" s="12"/>
      <c r="L20" s="12"/>
      <c r="M20" s="12"/>
      <c r="N20" s="12"/>
      <c r="O20" s="1"/>
      <c r="P20" s="14"/>
      <c r="Q20" s="1"/>
    </row>
    <row r="21" spans="2:17" ht="12.75">
      <c r="B21" s="62"/>
      <c r="C21" s="174" t="s">
        <v>130</v>
      </c>
      <c r="D21" s="175"/>
      <c r="E21" s="175"/>
      <c r="F21" s="176"/>
      <c r="G21" s="97">
        <v>2000000</v>
      </c>
      <c r="H21" s="97">
        <v>1116000</v>
      </c>
      <c r="I21" s="97">
        <v>1116000</v>
      </c>
      <c r="K21" s="12"/>
      <c r="L21" s="12"/>
      <c r="M21" s="12"/>
      <c r="N21" s="12"/>
      <c r="O21" s="1"/>
      <c r="P21" s="14"/>
      <c r="Q21" s="1"/>
    </row>
    <row r="22" spans="2:17" ht="12.75">
      <c r="B22" s="62"/>
      <c r="C22" s="174" t="s">
        <v>10</v>
      </c>
      <c r="D22" s="175"/>
      <c r="E22" s="175"/>
      <c r="F22" s="176"/>
      <c r="G22" s="52">
        <f>SUM(G18:G21)</f>
        <v>211734100</v>
      </c>
      <c r="H22" s="52">
        <f>SUM(H18:H21)</f>
        <v>216427924</v>
      </c>
      <c r="I22" s="52">
        <f>SUM(I18:I21)</f>
        <v>232574540</v>
      </c>
      <c r="K22" s="12"/>
      <c r="L22" s="12"/>
      <c r="M22" s="12"/>
      <c r="N22" s="12"/>
      <c r="O22" s="1"/>
      <c r="P22" s="14"/>
      <c r="Q22" s="1"/>
    </row>
    <row r="23" spans="2:17" ht="12.75">
      <c r="B23" s="62"/>
      <c r="C23" s="174"/>
      <c r="D23" s="175"/>
      <c r="E23" s="175"/>
      <c r="F23" s="176"/>
      <c r="G23" s="97"/>
      <c r="H23" s="62"/>
      <c r="I23" s="97"/>
      <c r="K23" s="12"/>
      <c r="L23" s="12"/>
      <c r="M23" s="12"/>
      <c r="N23" s="12"/>
      <c r="O23" s="1"/>
      <c r="P23" s="14"/>
      <c r="Q23" s="1"/>
    </row>
    <row r="24" spans="2:17" ht="12.75">
      <c r="B24" s="66" t="s">
        <v>11</v>
      </c>
      <c r="C24" s="177" t="s">
        <v>12</v>
      </c>
      <c r="D24" s="178"/>
      <c r="E24" s="178"/>
      <c r="F24" s="179"/>
      <c r="G24" s="52">
        <v>14737000</v>
      </c>
      <c r="H24" s="97">
        <v>13420120</v>
      </c>
      <c r="I24" s="97">
        <v>13088640</v>
      </c>
      <c r="K24" s="12"/>
      <c r="L24" s="12"/>
      <c r="M24" s="12"/>
      <c r="N24" s="12"/>
      <c r="O24" s="1"/>
      <c r="P24" s="14"/>
      <c r="Q24" s="1"/>
    </row>
    <row r="25" spans="3:17" ht="12.75">
      <c r="C25" s="175" t="s">
        <v>362</v>
      </c>
      <c r="D25" s="175"/>
      <c r="E25" s="175"/>
      <c r="F25" s="175"/>
      <c r="H25" s="158">
        <v>415480</v>
      </c>
      <c r="I25" s="97">
        <v>1249600</v>
      </c>
      <c r="K25" s="12"/>
      <c r="L25" s="12"/>
      <c r="M25" s="12"/>
      <c r="N25" s="12"/>
      <c r="O25" s="1"/>
      <c r="P25" s="14"/>
      <c r="Q25" s="1"/>
    </row>
    <row r="26" spans="2:17" ht="12.75">
      <c r="B26" s="66" t="s">
        <v>75</v>
      </c>
      <c r="C26" s="177" t="s">
        <v>76</v>
      </c>
      <c r="D26" s="178"/>
      <c r="E26" s="178"/>
      <c r="F26" s="179"/>
      <c r="G26" s="52">
        <v>380000</v>
      </c>
      <c r="H26" s="97">
        <v>379603</v>
      </c>
      <c r="I26" s="97">
        <v>379603</v>
      </c>
      <c r="K26" s="12"/>
      <c r="L26" s="12"/>
      <c r="M26" s="12"/>
      <c r="N26" s="12"/>
      <c r="O26" s="1"/>
      <c r="P26" s="14"/>
      <c r="Q26" s="1"/>
    </row>
    <row r="27" spans="2:17" ht="12.75">
      <c r="B27" s="66" t="s">
        <v>75</v>
      </c>
      <c r="C27" s="177" t="s">
        <v>48</v>
      </c>
      <c r="D27" s="178"/>
      <c r="E27" s="178"/>
      <c r="F27" s="179"/>
      <c r="G27" s="52">
        <v>1500000</v>
      </c>
      <c r="H27" s="97">
        <v>3125205</v>
      </c>
      <c r="I27" s="97">
        <v>3125000</v>
      </c>
      <c r="K27" s="12"/>
      <c r="L27" s="12"/>
      <c r="M27" s="12"/>
      <c r="N27" s="12"/>
      <c r="O27" s="1"/>
      <c r="P27" s="14"/>
      <c r="Q27" s="1"/>
    </row>
    <row r="28" spans="2:17" ht="12.75">
      <c r="B28" s="66" t="s">
        <v>13</v>
      </c>
      <c r="C28" s="177" t="s">
        <v>14</v>
      </c>
      <c r="D28" s="178"/>
      <c r="E28" s="178"/>
      <c r="F28" s="179"/>
      <c r="G28" s="52">
        <f>SUM(G15+G22+G24)</f>
        <v>334566100</v>
      </c>
      <c r="H28" s="52">
        <f>SUM(H15+H22+H24+H26+H27)</f>
        <v>343319652</v>
      </c>
      <c r="I28" s="52">
        <f>SUM(I15+I22+I24+I25+I26+I27)</f>
        <v>376040983</v>
      </c>
      <c r="K28" s="7"/>
      <c r="L28" s="7"/>
      <c r="M28" s="7"/>
      <c r="N28" s="7"/>
      <c r="O28" s="10"/>
      <c r="P28" s="10"/>
      <c r="Q28" s="10"/>
    </row>
    <row r="29" spans="2:17" ht="12.75">
      <c r="B29" s="66"/>
      <c r="C29" s="177"/>
      <c r="D29" s="178"/>
      <c r="E29" s="178"/>
      <c r="F29" s="179"/>
      <c r="G29" s="52"/>
      <c r="H29" s="52"/>
      <c r="I29" s="97"/>
      <c r="K29" s="7"/>
      <c r="L29" s="7"/>
      <c r="M29" s="7"/>
      <c r="N29" s="7"/>
      <c r="O29" s="10"/>
      <c r="P29" s="10"/>
      <c r="Q29" s="10"/>
    </row>
    <row r="30" spans="2:17" ht="12.75">
      <c r="B30" s="66" t="s">
        <v>344</v>
      </c>
      <c r="C30" s="177" t="s">
        <v>71</v>
      </c>
      <c r="D30" s="178"/>
      <c r="E30" s="178"/>
      <c r="F30" s="179"/>
      <c r="G30" s="134">
        <v>6409000</v>
      </c>
      <c r="H30" s="134">
        <v>6409000</v>
      </c>
      <c r="I30" s="97">
        <v>6409000</v>
      </c>
      <c r="K30" s="7"/>
      <c r="L30" s="7"/>
      <c r="M30" s="7"/>
      <c r="N30" s="7"/>
      <c r="O30" s="10"/>
      <c r="P30" s="10"/>
      <c r="Q30" s="10"/>
    </row>
    <row r="31" spans="2:17" ht="12.75">
      <c r="B31" s="66" t="s">
        <v>345</v>
      </c>
      <c r="C31" s="177" t="s">
        <v>77</v>
      </c>
      <c r="D31" s="178"/>
      <c r="E31" s="178"/>
      <c r="F31" s="179"/>
      <c r="G31" s="97">
        <v>4800000</v>
      </c>
      <c r="H31" s="97">
        <v>2161551</v>
      </c>
      <c r="I31" s="97">
        <v>4800000</v>
      </c>
      <c r="K31" s="15"/>
      <c r="L31" s="15"/>
      <c r="M31" s="15"/>
      <c r="N31" s="15"/>
      <c r="O31" s="16"/>
      <c r="P31" s="16"/>
      <c r="Q31" s="16"/>
    </row>
    <row r="32" spans="2:17" ht="12.75">
      <c r="B32" s="66"/>
      <c r="C32" s="177" t="s">
        <v>184</v>
      </c>
      <c r="D32" s="178"/>
      <c r="E32" s="178"/>
      <c r="F32" s="179"/>
      <c r="G32" s="97">
        <v>2000000</v>
      </c>
      <c r="H32" s="97">
        <v>2000000</v>
      </c>
      <c r="I32" s="97">
        <v>2000000</v>
      </c>
      <c r="K32" s="15"/>
      <c r="L32" s="15"/>
      <c r="M32" s="15"/>
      <c r="N32" s="15"/>
      <c r="O32" s="16"/>
      <c r="P32" s="16"/>
      <c r="Q32" s="16"/>
    </row>
    <row r="33" spans="2:17" ht="12.75">
      <c r="B33" s="66"/>
      <c r="C33" s="177" t="s">
        <v>185</v>
      </c>
      <c r="D33" s="178"/>
      <c r="E33" s="178"/>
      <c r="F33" s="179"/>
      <c r="G33" s="97">
        <v>1900000</v>
      </c>
      <c r="H33" s="97">
        <v>4442206</v>
      </c>
      <c r="I33" s="97"/>
      <c r="K33" s="15"/>
      <c r="L33" s="15"/>
      <c r="M33" s="15"/>
      <c r="N33" s="15"/>
      <c r="O33" s="16"/>
      <c r="P33" s="16"/>
      <c r="Q33" s="16"/>
    </row>
    <row r="34" spans="2:17" ht="12.75">
      <c r="B34" s="66"/>
      <c r="C34" s="177" t="s">
        <v>132</v>
      </c>
      <c r="D34" s="178"/>
      <c r="E34" s="178"/>
      <c r="F34" s="179"/>
      <c r="G34" s="52">
        <f>SUM(G30:G33)</f>
        <v>15109000</v>
      </c>
      <c r="H34" s="135">
        <f>SUM(H30:H33)</f>
        <v>15012757</v>
      </c>
      <c r="I34" s="135">
        <f>SUM(I30:I33)</f>
        <v>13209000</v>
      </c>
      <c r="K34" s="15"/>
      <c r="L34" s="15"/>
      <c r="M34" s="15"/>
      <c r="N34" s="15"/>
      <c r="O34" s="16"/>
      <c r="P34" s="16"/>
      <c r="Q34" s="16"/>
    </row>
    <row r="35" spans="2:17" ht="12.75">
      <c r="B35" s="66"/>
      <c r="C35" s="177"/>
      <c r="D35" s="178"/>
      <c r="E35" s="178"/>
      <c r="F35" s="179"/>
      <c r="G35" s="97"/>
      <c r="H35" s="62"/>
      <c r="I35" s="97"/>
      <c r="K35" s="15"/>
      <c r="L35" s="15"/>
      <c r="M35" s="15"/>
      <c r="N35" s="15"/>
      <c r="O35" s="16"/>
      <c r="P35" s="16"/>
      <c r="Q35" s="16"/>
    </row>
    <row r="36" spans="2:17" ht="12.75">
      <c r="B36" s="66" t="s">
        <v>15</v>
      </c>
      <c r="C36" s="177" t="s">
        <v>16</v>
      </c>
      <c r="D36" s="178"/>
      <c r="E36" s="178"/>
      <c r="F36" s="179"/>
      <c r="G36" s="52"/>
      <c r="H36" s="62"/>
      <c r="I36" s="97"/>
      <c r="K36" s="21"/>
      <c r="L36" s="22"/>
      <c r="M36" s="22"/>
      <c r="N36" s="22"/>
      <c r="O36" s="20"/>
      <c r="P36" s="20"/>
      <c r="Q36" s="20"/>
    </row>
    <row r="37" spans="2:9" ht="12.75">
      <c r="B37" s="62"/>
      <c r="C37" s="174" t="s">
        <v>17</v>
      </c>
      <c r="D37" s="175"/>
      <c r="E37" s="175"/>
      <c r="F37" s="176"/>
      <c r="G37" s="97">
        <v>9479000</v>
      </c>
      <c r="H37" s="97"/>
      <c r="I37" s="97">
        <v>11365000</v>
      </c>
    </row>
    <row r="38" spans="2:9" ht="12.75">
      <c r="B38" s="62"/>
      <c r="C38" s="174" t="s">
        <v>18</v>
      </c>
      <c r="D38" s="175"/>
      <c r="E38" s="175"/>
      <c r="F38" s="176"/>
      <c r="G38" s="97">
        <v>344000</v>
      </c>
      <c r="H38" s="97"/>
      <c r="I38" s="97">
        <v>364000</v>
      </c>
    </row>
    <row r="39" spans="2:9" ht="12.75">
      <c r="B39" s="62"/>
      <c r="C39" s="174" t="s">
        <v>19</v>
      </c>
      <c r="D39" s="175"/>
      <c r="E39" s="175"/>
      <c r="F39" s="176"/>
      <c r="G39" s="97">
        <v>6168000</v>
      </c>
      <c r="H39" s="97">
        <v>19416463</v>
      </c>
      <c r="I39" s="97">
        <v>7776000</v>
      </c>
    </row>
    <row r="40" spans="2:9" ht="12.75">
      <c r="B40" s="62"/>
      <c r="C40" s="174" t="s">
        <v>20</v>
      </c>
      <c r="D40" s="175"/>
      <c r="E40" s="175"/>
      <c r="F40" s="176"/>
      <c r="G40" s="97">
        <v>2537000</v>
      </c>
      <c r="H40" s="97"/>
      <c r="I40" s="97">
        <v>3196000</v>
      </c>
    </row>
    <row r="41" spans="2:9" ht="12.75">
      <c r="B41" s="62"/>
      <c r="C41" s="174" t="s">
        <v>21</v>
      </c>
      <c r="D41" s="175"/>
      <c r="E41" s="175"/>
      <c r="F41" s="176"/>
      <c r="G41" s="97">
        <v>2127000</v>
      </c>
      <c r="H41" s="97"/>
      <c r="I41" s="97">
        <v>2686000</v>
      </c>
    </row>
    <row r="42" spans="2:9" ht="12.75">
      <c r="B42" s="62"/>
      <c r="C42" s="174"/>
      <c r="D42" s="175"/>
      <c r="E42" s="175"/>
      <c r="F42" s="176"/>
      <c r="G42" s="135">
        <f>SUM(G37:G41)</f>
        <v>20655000</v>
      </c>
      <c r="H42" s="135">
        <f>SUM(H37:H41)</f>
        <v>19416463</v>
      </c>
      <c r="I42" s="135">
        <f>SUM(I37:I41)</f>
        <v>25387000</v>
      </c>
    </row>
    <row r="43" spans="2:9" ht="12.75">
      <c r="B43" s="66" t="s">
        <v>22</v>
      </c>
      <c r="C43" s="177" t="s">
        <v>23</v>
      </c>
      <c r="D43" s="178"/>
      <c r="E43" s="178"/>
      <c r="F43" s="179"/>
      <c r="G43" s="52">
        <v>5577000</v>
      </c>
      <c r="H43" s="52">
        <v>2176000</v>
      </c>
      <c r="I43" s="52">
        <f>I42*0.27</f>
        <v>6854490</v>
      </c>
    </row>
    <row r="44" spans="2:9" ht="12.75">
      <c r="B44" s="66" t="s">
        <v>346</v>
      </c>
      <c r="C44" s="177" t="s">
        <v>347</v>
      </c>
      <c r="D44" s="178"/>
      <c r="E44" s="178"/>
      <c r="F44" s="179"/>
      <c r="G44" s="52">
        <f>SUM(G42:G43)</f>
        <v>26232000</v>
      </c>
      <c r="H44" s="52">
        <f>SUM(H42:H43)</f>
        <v>21592463</v>
      </c>
      <c r="I44" s="52">
        <f>SUM(I42:I43)-490</f>
        <v>32241000</v>
      </c>
    </row>
    <row r="45" spans="2:9" ht="12.75">
      <c r="B45" s="66" t="s">
        <v>78</v>
      </c>
      <c r="C45" s="177" t="s">
        <v>72</v>
      </c>
      <c r="D45" s="178"/>
      <c r="E45" s="178"/>
      <c r="F45" s="179"/>
      <c r="G45" s="52">
        <v>17368000</v>
      </c>
      <c r="H45" s="52"/>
      <c r="I45" s="97">
        <v>3991000</v>
      </c>
    </row>
    <row r="46" spans="2:9" ht="12.75">
      <c r="B46" s="62"/>
      <c r="C46" s="174"/>
      <c r="D46" s="175"/>
      <c r="E46" s="175"/>
      <c r="F46" s="176"/>
      <c r="G46" s="62"/>
      <c r="H46" s="62"/>
      <c r="I46" s="97"/>
    </row>
    <row r="47" spans="2:9" ht="12.75">
      <c r="B47" s="171" t="s">
        <v>24</v>
      </c>
      <c r="C47" s="172"/>
      <c r="D47" s="172"/>
      <c r="E47" s="172"/>
      <c r="F47" s="173"/>
      <c r="G47" s="136">
        <f>G15+G22+G24+G26+G27+G30+G31+G45+G44</f>
        <v>391255100</v>
      </c>
      <c r="H47" s="136">
        <f>H28+H34+H44+H45</f>
        <v>379924872</v>
      </c>
      <c r="I47" s="136">
        <f>I28+I34+I44+I45+17</f>
        <v>425482000</v>
      </c>
    </row>
  </sheetData>
  <sheetProtection/>
  <mergeCells count="37">
    <mergeCell ref="B7:I7"/>
    <mergeCell ref="C10:F10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23:F23"/>
    <mergeCell ref="C24:F24"/>
    <mergeCell ref="C26:F26"/>
    <mergeCell ref="C27:F27"/>
    <mergeCell ref="C25:F25"/>
    <mergeCell ref="C28:F28"/>
    <mergeCell ref="C29:F29"/>
    <mergeCell ref="C30:F30"/>
    <mergeCell ref="C31:F31"/>
    <mergeCell ref="C32:F32"/>
    <mergeCell ref="C33:F33"/>
    <mergeCell ref="C34:F34"/>
    <mergeCell ref="C39:F39"/>
    <mergeCell ref="C35:F35"/>
    <mergeCell ref="C36:F36"/>
    <mergeCell ref="C37:F37"/>
    <mergeCell ref="C38:F38"/>
    <mergeCell ref="C40:F40"/>
    <mergeCell ref="B47:F47"/>
    <mergeCell ref="C41:F41"/>
    <mergeCell ref="C42:F42"/>
    <mergeCell ref="C43:F43"/>
    <mergeCell ref="C44:F44"/>
    <mergeCell ref="C45:F45"/>
    <mergeCell ref="C46:F46"/>
  </mergeCells>
  <printOptions/>
  <pageMargins left="0.75" right="0.75" top="1" bottom="1" header="0.5" footer="0.5"/>
  <pageSetup horizontalDpi="200" verticalDpi="2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L67"/>
  <sheetViews>
    <sheetView zoomScalePageLayoutView="0" workbookViewId="0" topLeftCell="C3">
      <selection activeCell="P26" sqref="P26"/>
    </sheetView>
  </sheetViews>
  <sheetFormatPr defaultColWidth="9.140625" defaultRowHeight="12.75"/>
  <cols>
    <col min="3" max="3" width="4.8515625" style="0" customWidth="1"/>
    <col min="4" max="4" width="4.7109375" style="0" customWidth="1"/>
    <col min="5" max="5" width="57.28125" style="0" customWidth="1"/>
    <col min="6" max="7" width="12.28125" style="0" customWidth="1"/>
    <col min="8" max="8" width="12.57421875" style="0" customWidth="1"/>
    <col min="9" max="9" width="13.00390625" style="0" customWidth="1"/>
    <col min="10" max="10" width="9.00390625" style="0" customWidth="1"/>
    <col min="11" max="11" width="11.00390625" style="0" customWidth="1"/>
    <col min="12" max="12" width="13.57421875" style="0" customWidth="1"/>
  </cols>
  <sheetData>
    <row r="1" ht="12.75">
      <c r="C1" s="3" t="s">
        <v>0</v>
      </c>
    </row>
    <row r="2" spans="3:12" ht="12.75">
      <c r="C2" s="3" t="s">
        <v>25</v>
      </c>
      <c r="L2" s="9" t="s">
        <v>333</v>
      </c>
    </row>
    <row r="3" ht="12.75">
      <c r="L3" s="9"/>
    </row>
    <row r="4" ht="12.75">
      <c r="L4" s="9" t="s">
        <v>186</v>
      </c>
    </row>
    <row r="5" spans="4:12" ht="12.75">
      <c r="D5" s="243" t="s">
        <v>341</v>
      </c>
      <c r="E5" s="210"/>
      <c r="F5" s="210"/>
      <c r="G5" s="210"/>
      <c r="H5" s="210"/>
      <c r="I5" s="210"/>
      <c r="J5" s="210"/>
      <c r="K5" s="210"/>
      <c r="L5" s="210"/>
    </row>
    <row r="7" spans="4:12" ht="38.25">
      <c r="D7" s="44"/>
      <c r="E7" s="47" t="s">
        <v>187</v>
      </c>
      <c r="F7" s="48" t="s">
        <v>188</v>
      </c>
      <c r="G7" s="48" t="s">
        <v>74</v>
      </c>
      <c r="H7" s="48" t="s">
        <v>38</v>
      </c>
      <c r="I7" s="48" t="s">
        <v>189</v>
      </c>
      <c r="J7" s="48" t="s">
        <v>190</v>
      </c>
      <c r="K7" s="48" t="s">
        <v>191</v>
      </c>
      <c r="L7" s="48" t="s">
        <v>192</v>
      </c>
    </row>
    <row r="8" spans="4:12" ht="12.75">
      <c r="D8" s="44"/>
      <c r="E8" s="49"/>
      <c r="F8" s="50"/>
      <c r="G8" s="50"/>
      <c r="H8" s="50"/>
      <c r="I8" s="50"/>
      <c r="J8" s="50"/>
      <c r="K8" s="50"/>
      <c r="L8" s="132"/>
    </row>
    <row r="9" spans="4:12" ht="12.75">
      <c r="D9" s="44">
        <v>1</v>
      </c>
      <c r="E9" s="49" t="s">
        <v>320</v>
      </c>
      <c r="F9" s="50">
        <v>3600</v>
      </c>
      <c r="G9" s="50">
        <v>972</v>
      </c>
      <c r="H9" s="132">
        <v>43370</v>
      </c>
      <c r="I9" s="131"/>
      <c r="J9" s="50"/>
      <c r="K9" s="50"/>
      <c r="L9" s="168">
        <f>SUM(F9:K9)</f>
        <v>47942</v>
      </c>
    </row>
    <row r="10" spans="4:12" ht="12.75">
      <c r="D10" s="44">
        <v>2</v>
      </c>
      <c r="E10" s="127" t="s">
        <v>321</v>
      </c>
      <c r="F10" s="50"/>
      <c r="G10" s="50"/>
      <c r="H10" s="132"/>
      <c r="I10" s="50"/>
      <c r="J10" s="50"/>
      <c r="K10" s="50"/>
      <c r="L10" s="168">
        <f>SUM(F10:K10)</f>
        <v>0</v>
      </c>
    </row>
    <row r="11" spans="4:12" ht="12.75">
      <c r="D11" s="44">
        <v>3</v>
      </c>
      <c r="E11" s="127" t="s">
        <v>322</v>
      </c>
      <c r="F11" s="50">
        <v>3780</v>
      </c>
      <c r="G11" s="50">
        <v>1020</v>
      </c>
      <c r="H11" s="132"/>
      <c r="I11" s="50"/>
      <c r="J11" s="50"/>
      <c r="K11" s="50"/>
      <c r="L11" s="168">
        <f>SUM(F11:K11)</f>
        <v>4800</v>
      </c>
    </row>
    <row r="12" spans="4:12" ht="12.75">
      <c r="D12" s="44">
        <v>4</v>
      </c>
      <c r="E12" s="127" t="s">
        <v>323</v>
      </c>
      <c r="F12" s="50"/>
      <c r="G12" s="50"/>
      <c r="H12" s="133">
        <v>54693</v>
      </c>
      <c r="I12" s="50"/>
      <c r="J12" s="50"/>
      <c r="K12" s="50"/>
      <c r="L12" s="168">
        <f>SUM(F12:K12)</f>
        <v>54693</v>
      </c>
    </row>
    <row r="13" spans="4:12" ht="12.75">
      <c r="D13" s="44"/>
      <c r="E13" s="53" t="s">
        <v>319</v>
      </c>
      <c r="F13" s="54">
        <f aca="true" t="shared" si="0" ref="F13:K13">SUM(F9:F12)</f>
        <v>7380</v>
      </c>
      <c r="G13" s="54">
        <f>SUM(G9:G12)</f>
        <v>1992</v>
      </c>
      <c r="H13" s="54">
        <f>SUM(H9:H12)</f>
        <v>98063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>SUM(L8:L12)</f>
        <v>107435</v>
      </c>
    </row>
    <row r="14" spans="4:12" ht="12.75">
      <c r="D14" s="44">
        <v>5</v>
      </c>
      <c r="E14" s="44" t="s">
        <v>324</v>
      </c>
      <c r="F14" s="51"/>
      <c r="G14" s="51"/>
      <c r="H14" s="51"/>
      <c r="I14" s="51"/>
      <c r="J14" s="51"/>
      <c r="K14" s="51"/>
      <c r="L14" s="52">
        <f>SUM(F14:K14)</f>
        <v>0</v>
      </c>
    </row>
    <row r="15" spans="4:12" ht="12.75">
      <c r="D15" s="44">
        <v>6</v>
      </c>
      <c r="E15" s="128" t="s">
        <v>325</v>
      </c>
      <c r="F15" s="97"/>
      <c r="G15" s="97"/>
      <c r="H15" s="97"/>
      <c r="I15" s="62"/>
      <c r="J15" s="62"/>
      <c r="K15" s="62"/>
      <c r="L15" s="52">
        <f aca="true" t="shared" si="1" ref="L15:L21">SUM(F15:K15)</f>
        <v>0</v>
      </c>
    </row>
    <row r="16" spans="4:12" ht="12.75">
      <c r="D16" s="44">
        <v>7</v>
      </c>
      <c r="E16" s="44" t="s">
        <v>326</v>
      </c>
      <c r="F16" s="51">
        <v>60138</v>
      </c>
      <c r="G16" s="51">
        <v>16237</v>
      </c>
      <c r="H16" s="51">
        <v>5022</v>
      </c>
      <c r="I16" s="51"/>
      <c r="J16" s="51"/>
      <c r="K16" s="51"/>
      <c r="L16" s="52">
        <f t="shared" si="1"/>
        <v>81397</v>
      </c>
    </row>
    <row r="17" spans="4:12" ht="12.75">
      <c r="D17" s="44">
        <v>8</v>
      </c>
      <c r="E17" s="44" t="s">
        <v>327</v>
      </c>
      <c r="F17" s="51">
        <v>6840</v>
      </c>
      <c r="G17" s="51">
        <v>1847</v>
      </c>
      <c r="H17" s="51">
        <v>10146</v>
      </c>
      <c r="I17" s="51"/>
      <c r="J17" s="51"/>
      <c r="K17" s="51">
        <v>2700</v>
      </c>
      <c r="L17" s="52">
        <f t="shared" si="1"/>
        <v>21533</v>
      </c>
    </row>
    <row r="18" spans="4:12" ht="12.75">
      <c r="D18" s="44">
        <v>9</v>
      </c>
      <c r="E18" s="44" t="s">
        <v>328</v>
      </c>
      <c r="F18" s="51"/>
      <c r="G18" s="51"/>
      <c r="H18" s="51"/>
      <c r="I18" s="51"/>
      <c r="J18" s="51"/>
      <c r="K18" s="51"/>
      <c r="L18" s="52">
        <f t="shared" si="1"/>
        <v>0</v>
      </c>
    </row>
    <row r="19" spans="4:12" ht="12.75">
      <c r="D19" s="44">
        <v>10</v>
      </c>
      <c r="E19" s="44" t="s">
        <v>329</v>
      </c>
      <c r="F19" s="51"/>
      <c r="G19" s="51"/>
      <c r="H19" s="51"/>
      <c r="I19" s="51"/>
      <c r="J19" s="51"/>
      <c r="K19" s="51"/>
      <c r="L19" s="52">
        <f t="shared" si="1"/>
        <v>0</v>
      </c>
    </row>
    <row r="20" spans="4:12" ht="12.75">
      <c r="D20" s="44">
        <v>11</v>
      </c>
      <c r="E20" s="44" t="s">
        <v>330</v>
      </c>
      <c r="F20" s="51">
        <v>60139</v>
      </c>
      <c r="G20" s="51">
        <v>16238</v>
      </c>
      <c r="H20" s="51">
        <v>5022</v>
      </c>
      <c r="I20" s="51"/>
      <c r="J20" s="51"/>
      <c r="K20" s="51"/>
      <c r="L20" s="52">
        <f t="shared" si="1"/>
        <v>81399</v>
      </c>
    </row>
    <row r="21" spans="4:12" ht="12.75">
      <c r="D21" s="44">
        <v>12</v>
      </c>
      <c r="E21" s="44" t="s">
        <v>331</v>
      </c>
      <c r="F21" s="51"/>
      <c r="G21" s="51"/>
      <c r="H21" s="51">
        <v>10146</v>
      </c>
      <c r="I21" s="51"/>
      <c r="J21" s="51"/>
      <c r="K21" s="51"/>
      <c r="L21" s="52">
        <f t="shared" si="1"/>
        <v>10146</v>
      </c>
    </row>
    <row r="22" spans="4:12" ht="12.75">
      <c r="D22" s="44"/>
      <c r="E22" s="53" t="s">
        <v>332</v>
      </c>
      <c r="F22" s="54">
        <f aca="true" t="shared" si="2" ref="F22:L22">SUM(F14:F21)</f>
        <v>127117</v>
      </c>
      <c r="G22" s="54">
        <f t="shared" si="2"/>
        <v>34322</v>
      </c>
      <c r="H22" s="54">
        <f t="shared" si="2"/>
        <v>30336</v>
      </c>
      <c r="I22" s="54">
        <f t="shared" si="2"/>
        <v>0</v>
      </c>
      <c r="J22" s="54">
        <f t="shared" si="2"/>
        <v>0</v>
      </c>
      <c r="K22" s="54">
        <f t="shared" si="2"/>
        <v>2700</v>
      </c>
      <c r="L22" s="54">
        <f t="shared" si="2"/>
        <v>194475</v>
      </c>
    </row>
    <row r="23" spans="4:12" ht="12.75">
      <c r="D23" s="44">
        <v>13</v>
      </c>
      <c r="E23" s="44" t="s">
        <v>193</v>
      </c>
      <c r="F23" s="51"/>
      <c r="G23" s="51"/>
      <c r="H23" s="51">
        <v>2051</v>
      </c>
      <c r="I23" s="51"/>
      <c r="J23" s="51"/>
      <c r="K23" s="51"/>
      <c r="L23" s="52">
        <f>SUM(F23:K23)</f>
        <v>2051</v>
      </c>
    </row>
    <row r="24" spans="4:12" ht="12.75">
      <c r="D24" s="44">
        <v>14</v>
      </c>
      <c r="E24" s="44" t="s">
        <v>195</v>
      </c>
      <c r="F24" s="51">
        <v>3000</v>
      </c>
      <c r="G24" s="51">
        <v>810</v>
      </c>
      <c r="H24" s="51">
        <v>2300</v>
      </c>
      <c r="I24" s="51"/>
      <c r="J24" s="51"/>
      <c r="K24" s="51"/>
      <c r="L24" s="52">
        <f>SUM(F24:K24)</f>
        <v>6110</v>
      </c>
    </row>
    <row r="25" spans="4:12" ht="12.75">
      <c r="D25" s="44">
        <v>15</v>
      </c>
      <c r="E25" s="44" t="s">
        <v>196</v>
      </c>
      <c r="F25" s="51">
        <v>76000</v>
      </c>
      <c r="G25" s="51">
        <v>20520</v>
      </c>
      <c r="H25" s="51">
        <v>6953</v>
      </c>
      <c r="I25" s="51"/>
      <c r="J25" s="51"/>
      <c r="K25" s="51"/>
      <c r="L25" s="52">
        <f>SUM(F25:K25)</f>
        <v>103473</v>
      </c>
    </row>
    <row r="26" spans="4:12" ht="12.75">
      <c r="D26" s="44">
        <v>16</v>
      </c>
      <c r="E26" s="44" t="s">
        <v>194</v>
      </c>
      <c r="F26" s="51"/>
      <c r="G26" s="51"/>
      <c r="H26" s="51">
        <v>7112</v>
      </c>
      <c r="I26" s="51"/>
      <c r="J26" s="51"/>
      <c r="K26" s="51">
        <v>4826</v>
      </c>
      <c r="L26" s="52">
        <f>SUM(F26:K26)</f>
        <v>11938</v>
      </c>
    </row>
    <row r="27" spans="4:12" ht="12.75">
      <c r="D27" s="44"/>
      <c r="E27" s="53" t="s">
        <v>197</v>
      </c>
      <c r="F27" s="54">
        <f aca="true" t="shared" si="3" ref="F27:L27">SUM(F23:F26)</f>
        <v>79000</v>
      </c>
      <c r="G27" s="54">
        <f t="shared" si="3"/>
        <v>21330</v>
      </c>
      <c r="H27" s="54">
        <f t="shared" si="3"/>
        <v>18416</v>
      </c>
      <c r="I27" s="54">
        <f t="shared" si="3"/>
        <v>0</v>
      </c>
      <c r="J27" s="54">
        <f t="shared" si="3"/>
        <v>0</v>
      </c>
      <c r="K27" s="54">
        <f t="shared" si="3"/>
        <v>4826</v>
      </c>
      <c r="L27" s="54">
        <f t="shared" si="3"/>
        <v>123572</v>
      </c>
    </row>
    <row r="28" ht="12.75">
      <c r="D28" s="44"/>
    </row>
    <row r="29" spans="4:12" ht="15">
      <c r="D29" s="44"/>
      <c r="E29" s="56" t="s">
        <v>198</v>
      </c>
      <c r="F29" s="57">
        <f aca="true" t="shared" si="4" ref="F29:L29">SUM(F13+F22+F27+F54)</f>
        <v>213497</v>
      </c>
      <c r="G29" s="57">
        <f>SUM(G13+G22+G27)</f>
        <v>57644</v>
      </c>
      <c r="H29" s="57">
        <f t="shared" si="4"/>
        <v>146815</v>
      </c>
      <c r="I29" s="57">
        <f t="shared" si="4"/>
        <v>0</v>
      </c>
      <c r="J29" s="57">
        <f t="shared" si="4"/>
        <v>0</v>
      </c>
      <c r="K29" s="57">
        <f t="shared" si="4"/>
        <v>7526</v>
      </c>
      <c r="L29" s="57">
        <f t="shared" si="4"/>
        <v>425482</v>
      </c>
    </row>
    <row r="30" ht="12.75">
      <c r="D30" s="120"/>
    </row>
    <row r="31" spans="4:12" ht="12.75">
      <c r="D31" s="120"/>
      <c r="E31" s="120"/>
      <c r="F31" s="121"/>
      <c r="G31" s="121"/>
      <c r="H31" s="121"/>
      <c r="I31" s="121"/>
      <c r="J31" s="121"/>
      <c r="K31" s="121"/>
      <c r="L31" s="122"/>
    </row>
    <row r="32" spans="4:12" ht="12.75">
      <c r="D32" s="120"/>
      <c r="E32" s="120"/>
      <c r="F32" s="121"/>
      <c r="G32" s="121"/>
      <c r="H32" s="121"/>
      <c r="I32" s="121"/>
      <c r="J32" s="121"/>
      <c r="K32" s="121"/>
      <c r="L32" s="122"/>
    </row>
    <row r="33" spans="4:12" ht="12.75">
      <c r="D33" s="120"/>
      <c r="E33" s="120"/>
      <c r="F33" s="121"/>
      <c r="G33" s="121"/>
      <c r="H33" s="121"/>
      <c r="I33" s="121"/>
      <c r="J33" s="121"/>
      <c r="K33" s="121"/>
      <c r="L33" s="122"/>
    </row>
    <row r="34" spans="4:12" ht="12.75">
      <c r="D34" s="120"/>
      <c r="E34" s="120"/>
      <c r="F34" s="121"/>
      <c r="G34" s="121"/>
      <c r="H34" s="121"/>
      <c r="I34" s="121"/>
      <c r="J34" s="121"/>
      <c r="K34" s="121"/>
      <c r="L34" s="122"/>
    </row>
    <row r="35" spans="4:12" ht="12.75">
      <c r="D35" s="120"/>
      <c r="E35" s="120"/>
      <c r="F35" s="121"/>
      <c r="G35" s="121"/>
      <c r="H35" s="121"/>
      <c r="I35" s="121"/>
      <c r="J35" s="121"/>
      <c r="K35" s="121"/>
      <c r="L35" s="122"/>
    </row>
    <row r="36" spans="4:12" ht="12.75">
      <c r="D36" s="120"/>
      <c r="E36" s="120"/>
      <c r="F36" s="121"/>
      <c r="G36" s="121"/>
      <c r="H36" s="121"/>
      <c r="I36" s="121"/>
      <c r="J36" s="121"/>
      <c r="K36" s="121"/>
      <c r="L36" s="122"/>
    </row>
    <row r="37" spans="4:12" ht="12.75">
      <c r="D37" s="120"/>
      <c r="E37" s="120"/>
      <c r="F37" s="121"/>
      <c r="G37" s="121"/>
      <c r="H37" s="121"/>
      <c r="I37" s="121"/>
      <c r="J37" s="121"/>
      <c r="K37" s="121"/>
      <c r="L37" s="122"/>
    </row>
    <row r="38" spans="4:12" ht="12.75">
      <c r="D38" s="120"/>
      <c r="E38" s="120"/>
      <c r="F38" s="121"/>
      <c r="G38" s="121"/>
      <c r="H38" s="121"/>
      <c r="I38" s="121"/>
      <c r="J38" s="121"/>
      <c r="K38" s="121"/>
      <c r="L38" s="122"/>
    </row>
    <row r="39" spans="4:12" ht="12.75">
      <c r="D39" s="120"/>
      <c r="E39" s="120"/>
      <c r="F39" s="121"/>
      <c r="G39" s="121"/>
      <c r="H39" s="121"/>
      <c r="I39" s="121"/>
      <c r="J39" s="121"/>
      <c r="K39" s="121"/>
      <c r="L39" s="122"/>
    </row>
    <row r="40" spans="4:12" ht="12.75">
      <c r="D40" s="120"/>
      <c r="E40" s="120"/>
      <c r="F40" s="121"/>
      <c r="G40" s="121"/>
      <c r="H40" s="121"/>
      <c r="I40" s="121"/>
      <c r="J40" s="121"/>
      <c r="K40" s="121"/>
      <c r="L40" s="122"/>
    </row>
    <row r="41" spans="4:12" ht="12.75">
      <c r="D41" s="120"/>
      <c r="E41" s="120"/>
      <c r="F41" s="121"/>
      <c r="G41" s="121"/>
      <c r="H41" s="121"/>
      <c r="I41" s="121"/>
      <c r="J41" s="121"/>
      <c r="K41" s="121"/>
      <c r="L41" s="122"/>
    </row>
    <row r="42" spans="4:12" ht="12.75">
      <c r="D42" s="120"/>
      <c r="E42" s="123"/>
      <c r="F42" s="123"/>
      <c r="G42" s="123"/>
      <c r="H42" s="123"/>
      <c r="I42" s="123"/>
      <c r="J42" s="123"/>
      <c r="K42" s="123"/>
      <c r="L42" s="123"/>
    </row>
    <row r="43" spans="4:12" ht="12.75">
      <c r="D43" s="120"/>
      <c r="E43" s="123"/>
      <c r="F43" s="123"/>
      <c r="G43" s="123"/>
      <c r="H43" s="123"/>
      <c r="I43" s="123"/>
      <c r="J43" s="123"/>
      <c r="K43" s="123"/>
      <c r="L43" s="123"/>
    </row>
    <row r="44" spans="4:12" ht="12.75">
      <c r="D44" s="120"/>
      <c r="E44" s="123"/>
      <c r="F44" s="123"/>
      <c r="G44" s="123"/>
      <c r="H44" s="123"/>
      <c r="I44" s="123"/>
      <c r="J44" s="123"/>
      <c r="K44" s="123"/>
      <c r="L44" s="123"/>
    </row>
    <row r="45" spans="4:12" ht="12.75">
      <c r="D45" s="120"/>
      <c r="E45" s="123"/>
      <c r="F45" s="123"/>
      <c r="G45" s="123"/>
      <c r="H45" s="123"/>
      <c r="I45" s="123"/>
      <c r="J45" s="123"/>
      <c r="K45" s="123"/>
      <c r="L45" s="123"/>
    </row>
    <row r="46" spans="4:12" ht="12.75">
      <c r="D46" s="120"/>
      <c r="E46" s="123"/>
      <c r="F46" s="123"/>
      <c r="G46" s="123"/>
      <c r="H46" s="123"/>
      <c r="I46" s="123"/>
      <c r="J46" s="123"/>
      <c r="K46" s="123"/>
      <c r="L46" s="123"/>
    </row>
    <row r="47" spans="4:12" ht="12.75">
      <c r="D47" s="120"/>
      <c r="E47" s="123"/>
      <c r="F47" s="123"/>
      <c r="G47" s="123"/>
      <c r="H47" s="123"/>
      <c r="I47" s="123"/>
      <c r="J47" s="123"/>
      <c r="K47" s="123"/>
      <c r="L47" s="123"/>
    </row>
    <row r="48" spans="4:12" ht="12.75">
      <c r="D48" s="120"/>
      <c r="E48" s="123"/>
      <c r="F48" s="123"/>
      <c r="G48" s="123"/>
      <c r="H48" s="123"/>
      <c r="I48" s="123"/>
      <c r="J48" s="123"/>
      <c r="K48" s="123"/>
      <c r="L48" s="123"/>
    </row>
    <row r="49" spans="4:12" ht="12.75">
      <c r="D49" s="120"/>
      <c r="E49" s="123"/>
      <c r="F49" s="123"/>
      <c r="G49" s="123"/>
      <c r="H49" s="123"/>
      <c r="I49" s="123"/>
      <c r="J49" s="123"/>
      <c r="K49" s="123"/>
      <c r="L49" s="123"/>
    </row>
    <row r="50" spans="4:12" ht="12.75">
      <c r="D50" s="120"/>
      <c r="E50" s="123"/>
      <c r="F50" s="123"/>
      <c r="G50" s="123"/>
      <c r="H50" s="123"/>
      <c r="I50" s="123"/>
      <c r="J50" s="123"/>
      <c r="K50" s="123"/>
      <c r="L50" s="123"/>
    </row>
    <row r="51" spans="4:12" ht="12.75">
      <c r="D51" s="120"/>
      <c r="E51" s="123"/>
      <c r="F51" s="123"/>
      <c r="G51" s="123"/>
      <c r="H51" s="123"/>
      <c r="I51" s="123"/>
      <c r="J51" s="123"/>
      <c r="K51" s="123"/>
      <c r="L51" s="123"/>
    </row>
    <row r="52" spans="4:12" ht="12.75">
      <c r="D52" s="120"/>
      <c r="E52" s="123"/>
      <c r="F52" s="123"/>
      <c r="G52" s="123"/>
      <c r="H52" s="123"/>
      <c r="I52" s="123"/>
      <c r="J52" s="123"/>
      <c r="K52" s="123"/>
      <c r="L52" s="123"/>
    </row>
    <row r="53" spans="4:12" ht="12.75">
      <c r="D53" s="120"/>
      <c r="E53" s="123"/>
      <c r="F53" s="123"/>
      <c r="G53" s="123"/>
      <c r="H53" s="123"/>
      <c r="I53" s="123"/>
      <c r="J53" s="123"/>
      <c r="K53" s="123"/>
      <c r="L53" s="123"/>
    </row>
    <row r="54" spans="4:12" ht="12.75">
      <c r="D54" s="120"/>
      <c r="E54" s="120"/>
      <c r="F54" s="121"/>
      <c r="G54" s="121"/>
      <c r="H54" s="121"/>
      <c r="I54" s="121"/>
      <c r="J54" s="121"/>
      <c r="K54" s="121"/>
      <c r="L54" s="124"/>
    </row>
    <row r="55" spans="4:12" ht="12.75">
      <c r="D55" s="120"/>
      <c r="E55" s="123"/>
      <c r="F55" s="123"/>
      <c r="G55" s="123"/>
      <c r="H55" s="123"/>
      <c r="I55" s="123"/>
      <c r="J55" s="123"/>
      <c r="K55" s="123"/>
      <c r="L55" s="123"/>
    </row>
    <row r="56" spans="4:12" ht="15">
      <c r="D56" s="120"/>
      <c r="E56" s="125"/>
      <c r="F56" s="121"/>
      <c r="G56" s="121"/>
      <c r="H56" s="121"/>
      <c r="I56" s="121"/>
      <c r="J56" s="121"/>
      <c r="K56" s="121"/>
      <c r="L56" s="126"/>
    </row>
    <row r="67" spans="5:12" ht="12.75">
      <c r="E67" s="88"/>
      <c r="F67" s="88"/>
      <c r="G67" s="88"/>
      <c r="H67" s="88"/>
      <c r="I67" s="88"/>
      <c r="J67" s="88"/>
      <c r="K67" s="88"/>
      <c r="L67" s="88"/>
    </row>
  </sheetData>
  <sheetProtection/>
  <mergeCells count="1">
    <mergeCell ref="D5:L5"/>
  </mergeCells>
  <printOptions/>
  <pageMargins left="0.75" right="0.75" top="1" bottom="1" header="0.5" footer="0.5"/>
  <pageSetup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5">
      <selection activeCell="J10" sqref="J10"/>
    </sheetView>
  </sheetViews>
  <sheetFormatPr defaultColWidth="9.140625" defaultRowHeight="12.75"/>
  <cols>
    <col min="2" max="2" width="48.57421875" style="0" customWidth="1"/>
    <col min="3" max="3" width="16.421875" style="0" customWidth="1"/>
    <col min="4" max="4" width="10.140625" style="0" customWidth="1"/>
    <col min="5" max="5" width="13.8515625" style="0" customWidth="1"/>
    <col min="6" max="6" width="12.00390625" style="0" bestFit="1" customWidth="1"/>
    <col min="8" max="8" width="13.140625" style="0" customWidth="1"/>
    <col min="9" max="9" width="14.57421875" style="0" customWidth="1"/>
    <col min="10" max="10" width="13.57421875" style="0" customWidth="1"/>
  </cols>
  <sheetData>
    <row r="1" spans="1:2" ht="12.75">
      <c r="A1" s="3" t="s">
        <v>0</v>
      </c>
      <c r="B1" s="3"/>
    </row>
    <row r="2" spans="1:10" ht="12.75">
      <c r="A2" s="3" t="s">
        <v>25</v>
      </c>
      <c r="B2" s="3"/>
      <c r="J2" s="9" t="s">
        <v>282</v>
      </c>
    </row>
    <row r="4" ht="12.75">
      <c r="J4" s="105" t="s">
        <v>186</v>
      </c>
    </row>
    <row r="5" spans="1:10" ht="12.75">
      <c r="A5" s="243" t="s">
        <v>342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252" t="s">
        <v>187</v>
      </c>
      <c r="B7" s="253"/>
      <c r="C7" s="211" t="s">
        <v>305</v>
      </c>
      <c r="D7" s="212"/>
      <c r="E7" s="212"/>
      <c r="F7" s="212"/>
      <c r="G7" s="213"/>
      <c r="H7" s="103" t="s">
        <v>306</v>
      </c>
      <c r="I7" s="104"/>
      <c r="J7" s="249" t="s">
        <v>192</v>
      </c>
    </row>
    <row r="8" spans="1:10" ht="12.75">
      <c r="A8" s="254"/>
      <c r="B8" s="255"/>
      <c r="C8" s="244" t="s">
        <v>307</v>
      </c>
      <c r="D8" s="244" t="s">
        <v>206</v>
      </c>
      <c r="E8" s="244" t="s">
        <v>308</v>
      </c>
      <c r="F8" s="244" t="s">
        <v>309</v>
      </c>
      <c r="G8" s="244" t="s">
        <v>310</v>
      </c>
      <c r="H8" s="246" t="s">
        <v>306</v>
      </c>
      <c r="I8" s="247" t="s">
        <v>311</v>
      </c>
      <c r="J8" s="250"/>
    </row>
    <row r="9" spans="1:10" ht="12.75">
      <c r="A9" s="256"/>
      <c r="B9" s="257"/>
      <c r="C9" s="245"/>
      <c r="D9" s="245"/>
      <c r="E9" s="245"/>
      <c r="F9" s="245"/>
      <c r="G9" s="245"/>
      <c r="H9" s="245"/>
      <c r="I9" s="248"/>
      <c r="J9" s="251"/>
    </row>
    <row r="10" spans="1:10" ht="12.75">
      <c r="A10" s="44">
        <v>1</v>
      </c>
      <c r="B10" s="49" t="s">
        <v>336</v>
      </c>
      <c r="C10" s="132"/>
      <c r="D10" s="132"/>
      <c r="E10" s="131"/>
      <c r="F10" s="132">
        <v>8409</v>
      </c>
      <c r="G10" s="50"/>
      <c r="H10" s="50"/>
      <c r="I10" s="50">
        <v>3991</v>
      </c>
      <c r="J10" s="52">
        <f>SUM(C10:I10)</f>
        <v>12400</v>
      </c>
    </row>
    <row r="11" spans="1:10" ht="12.75">
      <c r="A11" s="44">
        <v>2</v>
      </c>
      <c r="B11" s="127" t="s">
        <v>321</v>
      </c>
      <c r="C11" s="132"/>
      <c r="D11" s="132"/>
      <c r="E11" s="169">
        <v>376041</v>
      </c>
      <c r="F11" s="50"/>
      <c r="G11" s="50"/>
      <c r="H11" s="50"/>
      <c r="I11" s="50"/>
      <c r="J11" s="52">
        <f>SUM(C11:I11)</f>
        <v>376041</v>
      </c>
    </row>
    <row r="12" spans="1:10" ht="12.75">
      <c r="A12" s="44">
        <v>3</v>
      </c>
      <c r="B12" s="127" t="s">
        <v>322</v>
      </c>
      <c r="C12" s="132"/>
      <c r="D12" s="132"/>
      <c r="E12" s="50"/>
      <c r="F12" s="169">
        <v>4800</v>
      </c>
      <c r="G12" s="50"/>
      <c r="H12" s="50"/>
      <c r="I12" s="50"/>
      <c r="J12" s="52">
        <f>SUM(C12:I12)</f>
        <v>4800</v>
      </c>
    </row>
    <row r="13" spans="1:10" ht="12.75">
      <c r="A13" s="44">
        <v>4</v>
      </c>
      <c r="B13" s="127" t="s">
        <v>323</v>
      </c>
      <c r="C13" s="133">
        <v>32241</v>
      </c>
      <c r="D13" s="132"/>
      <c r="E13" s="131"/>
      <c r="F13" s="50"/>
      <c r="G13" s="50"/>
      <c r="H13" s="50"/>
      <c r="I13" s="50"/>
      <c r="J13" s="52">
        <f aca="true" t="shared" si="0" ref="J13:J29">SUM(C13:I13)</f>
        <v>32241</v>
      </c>
    </row>
    <row r="14" spans="1:10" ht="12.75">
      <c r="A14" s="44"/>
      <c r="B14" s="53" t="s">
        <v>319</v>
      </c>
      <c r="C14" s="170">
        <f>SUM(C10:C13)</f>
        <v>32241</v>
      </c>
      <c r="D14" s="170">
        <f aca="true" t="shared" si="1" ref="D14:I14">SUM(D10:D13)</f>
        <v>0</v>
      </c>
      <c r="E14" s="54">
        <f t="shared" si="1"/>
        <v>376041</v>
      </c>
      <c r="F14" s="54">
        <f t="shared" si="1"/>
        <v>13209</v>
      </c>
      <c r="G14" s="54">
        <f t="shared" si="1"/>
        <v>0</v>
      </c>
      <c r="H14" s="54">
        <f t="shared" si="1"/>
        <v>0</v>
      </c>
      <c r="I14" s="54">
        <f t="shared" si="1"/>
        <v>3991</v>
      </c>
      <c r="J14" s="54">
        <f>SUM(J10:J13)</f>
        <v>425482</v>
      </c>
    </row>
    <row r="15" spans="1:10" ht="12.75">
      <c r="A15" s="44">
        <v>5</v>
      </c>
      <c r="B15" s="44" t="s">
        <v>324</v>
      </c>
      <c r="C15" s="51"/>
      <c r="D15" s="51"/>
      <c r="E15" s="51"/>
      <c r="F15" s="51"/>
      <c r="G15" s="51"/>
      <c r="H15" s="51"/>
      <c r="I15" s="52"/>
      <c r="J15" s="52">
        <f t="shared" si="0"/>
        <v>0</v>
      </c>
    </row>
    <row r="16" spans="1:10" ht="12.75">
      <c r="A16" s="44">
        <v>6</v>
      </c>
      <c r="B16" s="128" t="s">
        <v>325</v>
      </c>
      <c r="C16" s="62"/>
      <c r="D16" s="62"/>
      <c r="E16" s="62"/>
      <c r="F16" s="62"/>
      <c r="G16" s="62"/>
      <c r="H16" s="70"/>
      <c r="J16" s="52">
        <f t="shared" si="0"/>
        <v>0</v>
      </c>
    </row>
    <row r="17" spans="1:10" ht="12.75">
      <c r="A17" s="44">
        <v>7</v>
      </c>
      <c r="B17" s="44" t="s">
        <v>326</v>
      </c>
      <c r="C17" s="51"/>
      <c r="D17" s="51"/>
      <c r="E17" s="51"/>
      <c r="F17" s="51"/>
      <c r="G17" s="51"/>
      <c r="H17" s="51"/>
      <c r="I17" s="55">
        <f>SUM(C17:H17)</f>
        <v>0</v>
      </c>
      <c r="J17" s="52">
        <f t="shared" si="0"/>
        <v>0</v>
      </c>
    </row>
    <row r="18" spans="1:10" ht="12.75">
      <c r="A18" s="44">
        <v>8</v>
      </c>
      <c r="B18" s="44" t="s">
        <v>327</v>
      </c>
      <c r="C18" s="51"/>
      <c r="D18" s="51"/>
      <c r="E18" s="51"/>
      <c r="F18" s="51"/>
      <c r="G18" s="51"/>
      <c r="H18" s="51"/>
      <c r="I18" s="52">
        <f>SUM(C18:H18)</f>
        <v>0</v>
      </c>
      <c r="J18" s="52">
        <f t="shared" si="0"/>
        <v>0</v>
      </c>
    </row>
    <row r="19" spans="1:10" ht="12.75">
      <c r="A19" s="44">
        <v>9</v>
      </c>
      <c r="B19" s="44" t="s">
        <v>328</v>
      </c>
      <c r="C19" s="51"/>
      <c r="D19" s="51"/>
      <c r="E19" s="51"/>
      <c r="F19" s="51"/>
      <c r="G19" s="51"/>
      <c r="H19" s="51"/>
      <c r="I19" s="52"/>
      <c r="J19" s="52">
        <f t="shared" si="0"/>
        <v>0</v>
      </c>
    </row>
    <row r="20" spans="1:10" ht="12.75">
      <c r="A20" s="44">
        <v>10</v>
      </c>
      <c r="B20" s="44" t="s">
        <v>329</v>
      </c>
      <c r="C20" s="51"/>
      <c r="D20" s="51"/>
      <c r="E20" s="51"/>
      <c r="F20" s="51"/>
      <c r="G20" s="51"/>
      <c r="H20" s="51"/>
      <c r="I20" s="52"/>
      <c r="J20" s="52">
        <f t="shared" si="0"/>
        <v>0</v>
      </c>
    </row>
    <row r="21" spans="1:10" ht="12.75">
      <c r="A21" s="44">
        <v>11</v>
      </c>
      <c r="B21" s="44" t="s">
        <v>330</v>
      </c>
      <c r="C21" s="51"/>
      <c r="D21" s="51"/>
      <c r="E21" s="51"/>
      <c r="F21" s="51"/>
      <c r="G21" s="51"/>
      <c r="H21" s="51"/>
      <c r="I21" s="52"/>
      <c r="J21" s="52">
        <f t="shared" si="0"/>
        <v>0</v>
      </c>
    </row>
    <row r="22" spans="1:10" ht="12.75">
      <c r="A22" s="44">
        <v>12</v>
      </c>
      <c r="B22" s="44" t="s">
        <v>331</v>
      </c>
      <c r="C22" s="51"/>
      <c r="D22" s="51"/>
      <c r="E22" s="51"/>
      <c r="F22" s="51"/>
      <c r="G22" s="51"/>
      <c r="H22" s="51"/>
      <c r="I22" s="52">
        <f>SUM(C22:H22)</f>
        <v>0</v>
      </c>
      <c r="J22" s="52">
        <f t="shared" si="0"/>
        <v>0</v>
      </c>
    </row>
    <row r="23" spans="1:10" ht="12.75">
      <c r="A23" s="44"/>
      <c r="B23" s="53" t="s">
        <v>332</v>
      </c>
      <c r="C23" s="54">
        <f>SUM(C15:C22)</f>
        <v>0</v>
      </c>
      <c r="D23" s="54">
        <f aca="true" t="shared" si="2" ref="D23:I23">SUM(D15:D22)</f>
        <v>0</v>
      </c>
      <c r="E23" s="54">
        <f t="shared" si="2"/>
        <v>0</v>
      </c>
      <c r="F23" s="54">
        <f t="shared" si="2"/>
        <v>0</v>
      </c>
      <c r="G23" s="54">
        <f t="shared" si="2"/>
        <v>0</v>
      </c>
      <c r="H23" s="54">
        <f t="shared" si="2"/>
        <v>0</v>
      </c>
      <c r="I23" s="54">
        <f t="shared" si="2"/>
        <v>0</v>
      </c>
      <c r="J23" s="54">
        <f>SUM(J15:J22)</f>
        <v>0</v>
      </c>
    </row>
    <row r="24" spans="1:10" ht="12.75">
      <c r="A24" s="44">
        <v>13</v>
      </c>
      <c r="B24" s="44" t="s">
        <v>193</v>
      </c>
      <c r="C24" s="51"/>
      <c r="D24" s="51"/>
      <c r="E24" s="51"/>
      <c r="F24" s="51"/>
      <c r="G24" s="51"/>
      <c r="H24" s="51"/>
      <c r="I24" s="52"/>
      <c r="J24" s="52">
        <f t="shared" si="0"/>
        <v>0</v>
      </c>
    </row>
    <row r="25" spans="1:10" ht="12.75">
      <c r="A25" s="44">
        <v>14</v>
      </c>
      <c r="B25" s="44" t="s">
        <v>195</v>
      </c>
      <c r="C25" s="51"/>
      <c r="D25" s="51"/>
      <c r="E25" s="51"/>
      <c r="F25" s="51"/>
      <c r="G25" s="51"/>
      <c r="H25" s="51"/>
      <c r="I25" s="52">
        <f>SUM(C25:H25)</f>
        <v>0</v>
      </c>
      <c r="J25" s="52">
        <f t="shared" si="0"/>
        <v>0</v>
      </c>
    </row>
    <row r="26" spans="1:10" ht="12.75">
      <c r="A26" s="44">
        <v>15</v>
      </c>
      <c r="B26" s="44" t="s">
        <v>196</v>
      </c>
      <c r="C26" s="51"/>
      <c r="D26" s="51"/>
      <c r="E26" s="51"/>
      <c r="F26" s="51"/>
      <c r="G26" s="51"/>
      <c r="H26" s="51"/>
      <c r="I26" s="52"/>
      <c r="J26" s="52">
        <f t="shared" si="0"/>
        <v>0</v>
      </c>
    </row>
    <row r="27" spans="1:10" ht="12.75">
      <c r="A27" s="44">
        <v>16</v>
      </c>
      <c r="B27" s="44" t="s">
        <v>194</v>
      </c>
      <c r="C27" s="51"/>
      <c r="D27" s="51"/>
      <c r="E27" s="51"/>
      <c r="F27" s="51"/>
      <c r="G27" s="51"/>
      <c r="H27" s="51"/>
      <c r="I27" s="52">
        <f>SUM(C27:H27)</f>
        <v>0</v>
      </c>
      <c r="J27" s="52">
        <f t="shared" si="0"/>
        <v>0</v>
      </c>
    </row>
    <row r="28" spans="1:10" ht="12.75">
      <c r="A28" s="44"/>
      <c r="B28" s="53" t="s">
        <v>197</v>
      </c>
      <c r="C28" s="54">
        <f>SUM(C24:C27)</f>
        <v>0</v>
      </c>
      <c r="D28" s="54">
        <f aca="true" t="shared" si="3" ref="D28:I28">SUM(D24:D27)</f>
        <v>0</v>
      </c>
      <c r="E28" s="54">
        <f t="shared" si="3"/>
        <v>0</v>
      </c>
      <c r="F28" s="54">
        <f t="shared" si="3"/>
        <v>0</v>
      </c>
      <c r="G28" s="54">
        <f t="shared" si="3"/>
        <v>0</v>
      </c>
      <c r="H28" s="54">
        <f t="shared" si="3"/>
        <v>0</v>
      </c>
      <c r="I28" s="54">
        <f t="shared" si="3"/>
        <v>0</v>
      </c>
      <c r="J28" s="54">
        <f>SUM(J24:J27)</f>
        <v>0</v>
      </c>
    </row>
    <row r="29" spans="1:10" ht="12.75">
      <c r="A29" s="44"/>
      <c r="B29" s="44"/>
      <c r="C29" s="51"/>
      <c r="D29" s="51"/>
      <c r="E29" s="51"/>
      <c r="F29" s="51"/>
      <c r="G29" s="51"/>
      <c r="H29" s="51"/>
      <c r="I29" s="51"/>
      <c r="J29" s="52">
        <f t="shared" si="0"/>
        <v>0</v>
      </c>
    </row>
    <row r="30" spans="1:10" ht="12.75">
      <c r="A30" s="44"/>
      <c r="B30" s="106" t="s">
        <v>220</v>
      </c>
      <c r="C30" s="107">
        <f>SUM(C14+C23+C28)</f>
        <v>32241</v>
      </c>
      <c r="D30" s="107">
        <f aca="true" t="shared" si="4" ref="D30:J30">SUM(D14+D23+D28)</f>
        <v>0</v>
      </c>
      <c r="E30" s="107">
        <f t="shared" si="4"/>
        <v>376041</v>
      </c>
      <c r="F30" s="107">
        <f t="shared" si="4"/>
        <v>13209</v>
      </c>
      <c r="G30" s="107">
        <f t="shared" si="4"/>
        <v>0</v>
      </c>
      <c r="H30" s="107">
        <f t="shared" si="4"/>
        <v>0</v>
      </c>
      <c r="I30" s="107">
        <f t="shared" si="4"/>
        <v>3991</v>
      </c>
      <c r="J30" s="107">
        <f t="shared" si="4"/>
        <v>425482</v>
      </c>
    </row>
    <row r="31" spans="1:10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12.75">
      <c r="A32" s="120"/>
      <c r="B32" s="120"/>
      <c r="C32" s="121"/>
      <c r="D32" s="121"/>
      <c r="E32" s="121"/>
      <c r="F32" s="121"/>
      <c r="G32" s="121"/>
      <c r="H32" s="121"/>
      <c r="I32" s="121"/>
      <c r="J32" s="122"/>
    </row>
    <row r="33" spans="1:10" ht="12.75">
      <c r="A33" s="120"/>
      <c r="B33" s="120"/>
      <c r="C33" s="121"/>
      <c r="D33" s="121"/>
      <c r="E33" s="121"/>
      <c r="F33" s="121"/>
      <c r="G33" s="121"/>
      <c r="H33" s="121"/>
      <c r="I33" s="121"/>
      <c r="J33" s="122"/>
    </row>
    <row r="34" spans="1:10" ht="12.75">
      <c r="A34" s="120"/>
      <c r="B34" s="120"/>
      <c r="C34" s="121"/>
      <c r="D34" s="121"/>
      <c r="E34" s="121"/>
      <c r="F34" s="121"/>
      <c r="G34" s="121"/>
      <c r="H34" s="121"/>
      <c r="I34" s="121"/>
      <c r="J34" s="122"/>
    </row>
    <row r="35" spans="1:10" ht="12.75">
      <c r="A35" s="120"/>
      <c r="B35" s="120"/>
      <c r="C35" s="121"/>
      <c r="D35" s="121"/>
      <c r="E35" s="121"/>
      <c r="F35" s="121"/>
      <c r="G35" s="121"/>
      <c r="H35" s="121"/>
      <c r="I35" s="121"/>
      <c r="J35" s="122"/>
    </row>
    <row r="36" spans="1:10" ht="12.75">
      <c r="A36" s="120"/>
      <c r="B36" s="120"/>
      <c r="C36" s="121"/>
      <c r="D36" s="121"/>
      <c r="E36" s="121"/>
      <c r="F36" s="121"/>
      <c r="G36" s="121"/>
      <c r="H36" s="121"/>
      <c r="I36" s="121"/>
      <c r="J36" s="122"/>
    </row>
    <row r="37" spans="1:10" ht="12.75">
      <c r="A37" s="120"/>
      <c r="B37" s="120"/>
      <c r="C37" s="121"/>
      <c r="D37" s="121"/>
      <c r="E37" s="121"/>
      <c r="F37" s="121"/>
      <c r="G37" s="121"/>
      <c r="H37" s="121"/>
      <c r="I37" s="121"/>
      <c r="J37" s="122"/>
    </row>
    <row r="38" spans="1:10" ht="12.75">
      <c r="A38" s="120"/>
      <c r="B38" s="120"/>
      <c r="C38" s="121"/>
      <c r="D38" s="121"/>
      <c r="E38" s="121"/>
      <c r="F38" s="121"/>
      <c r="G38" s="121"/>
      <c r="H38" s="121"/>
      <c r="I38" s="121"/>
      <c r="J38" s="122"/>
    </row>
    <row r="39" spans="1:10" ht="12.75">
      <c r="A39" s="120"/>
      <c r="B39" s="120"/>
      <c r="C39" s="121"/>
      <c r="D39" s="121"/>
      <c r="E39" s="121"/>
      <c r="F39" s="121"/>
      <c r="G39" s="121"/>
      <c r="H39" s="121"/>
      <c r="I39" s="121"/>
      <c r="J39" s="122"/>
    </row>
    <row r="40" spans="1:10" ht="12.75">
      <c r="A40" s="120"/>
      <c r="B40" s="24"/>
      <c r="C40" s="124"/>
      <c r="D40" s="124"/>
      <c r="E40" s="124"/>
      <c r="F40" s="124"/>
      <c r="G40" s="124"/>
      <c r="H40" s="124"/>
      <c r="I40" s="124"/>
      <c r="J40" s="124"/>
    </row>
    <row r="41" spans="1:10" ht="12.75">
      <c r="A41" s="120"/>
      <c r="B41" s="125"/>
      <c r="C41" s="129"/>
      <c r="D41" s="129"/>
      <c r="E41" s="129"/>
      <c r="F41" s="129"/>
      <c r="G41" s="129"/>
      <c r="H41" s="129"/>
      <c r="I41" s="129"/>
      <c r="J41" s="124"/>
    </row>
    <row r="42" spans="1:10" ht="12.75">
      <c r="A42" s="120"/>
      <c r="B42" s="125"/>
      <c r="C42" s="129"/>
      <c r="D42" s="129"/>
      <c r="E42" s="129"/>
      <c r="F42" s="129"/>
      <c r="G42" s="129"/>
      <c r="H42" s="129"/>
      <c r="I42" s="129"/>
      <c r="J42" s="124"/>
    </row>
    <row r="43" spans="1:10" ht="12.75">
      <c r="A43" s="120"/>
      <c r="B43" s="125"/>
      <c r="C43" s="129"/>
      <c r="D43" s="129"/>
      <c r="E43" s="129"/>
      <c r="F43" s="129"/>
      <c r="G43" s="129"/>
      <c r="H43" s="129"/>
      <c r="I43" s="129"/>
      <c r="J43" s="124"/>
    </row>
    <row r="44" spans="1:10" ht="12.75">
      <c r="A44" s="120"/>
      <c r="B44" s="24"/>
      <c r="C44" s="130"/>
      <c r="D44" s="130"/>
      <c r="E44" s="130"/>
      <c r="F44" s="130"/>
      <c r="G44" s="130"/>
      <c r="H44" s="130"/>
      <c r="I44" s="130"/>
      <c r="J44" s="130"/>
    </row>
    <row r="45" spans="1:10" ht="12.75">
      <c r="A45" s="120"/>
      <c r="B45" s="120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</row>
  </sheetData>
  <sheetProtection/>
  <mergeCells count="11">
    <mergeCell ref="E8:E9"/>
    <mergeCell ref="F8:F9"/>
    <mergeCell ref="G8:G9"/>
    <mergeCell ref="H8:H9"/>
    <mergeCell ref="I8:I9"/>
    <mergeCell ref="J7:J9"/>
    <mergeCell ref="A5:J5"/>
    <mergeCell ref="A7:B9"/>
    <mergeCell ref="C7:G7"/>
    <mergeCell ref="C8:C9"/>
    <mergeCell ref="D8:D9"/>
  </mergeCells>
  <printOptions/>
  <pageMargins left="0.75" right="0.75" top="1" bottom="1" header="0.5" footer="0.5"/>
  <pageSetup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24" sqref="L24"/>
    </sheetView>
  </sheetViews>
  <sheetFormatPr defaultColWidth="9.140625" defaultRowHeight="12.75"/>
  <cols>
    <col min="11" max="11" width="11.28125" style="0" customWidth="1"/>
  </cols>
  <sheetData>
    <row r="1" ht="12.75">
      <c r="A1" s="3" t="s">
        <v>0</v>
      </c>
    </row>
    <row r="2" spans="1:11" ht="12.75">
      <c r="A2" s="3" t="s">
        <v>25</v>
      </c>
      <c r="K2" s="9" t="s">
        <v>335</v>
      </c>
    </row>
    <row r="3" ht="12.75">
      <c r="A3" s="3"/>
    </row>
    <row r="4" ht="12.75">
      <c r="A4" s="3"/>
    </row>
    <row r="5" spans="2:11" ht="15">
      <c r="B5" s="272"/>
      <c r="C5" s="181"/>
      <c r="D5" s="181"/>
      <c r="E5" s="181"/>
      <c r="F5" s="181"/>
      <c r="G5" s="181"/>
      <c r="H5" s="181"/>
      <c r="I5" s="181"/>
      <c r="J5" s="181"/>
      <c r="K5" s="181"/>
    </row>
    <row r="6" spans="2:11" ht="12.75">
      <c r="B6" s="273" t="s">
        <v>275</v>
      </c>
      <c r="C6" s="274"/>
      <c r="D6" s="274"/>
      <c r="E6" s="274"/>
      <c r="F6" s="274"/>
      <c r="G6" s="274"/>
      <c r="H6" s="274"/>
      <c r="I6" s="274"/>
      <c r="J6" s="274"/>
      <c r="K6" s="274"/>
    </row>
    <row r="7" spans="2:11" ht="12.75">
      <c r="B7" s="275"/>
      <c r="C7" s="275"/>
      <c r="D7" s="275"/>
      <c r="E7" s="275"/>
      <c r="F7" s="275"/>
      <c r="G7" s="275"/>
      <c r="H7" s="275"/>
      <c r="I7" s="275"/>
      <c r="J7" s="275"/>
      <c r="K7" s="275"/>
    </row>
    <row r="8" spans="2:11" ht="12.75"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2:11" ht="12.75">
      <c r="B9" s="95"/>
      <c r="C9" s="95"/>
      <c r="D9" s="95"/>
      <c r="E9" s="95"/>
      <c r="F9" s="95"/>
      <c r="G9" s="95"/>
      <c r="H9" s="95"/>
      <c r="I9" s="95"/>
      <c r="J9" s="95"/>
      <c r="K9" s="96" t="s">
        <v>354</v>
      </c>
    </row>
    <row r="10" spans="2:11" ht="15">
      <c r="B10" s="276" t="s">
        <v>3</v>
      </c>
      <c r="C10" s="276"/>
      <c r="D10" s="276"/>
      <c r="E10" s="276"/>
      <c r="F10" s="276"/>
      <c r="G10" s="276"/>
      <c r="H10" s="200" t="s">
        <v>276</v>
      </c>
      <c r="I10" s="200"/>
      <c r="J10" s="200"/>
      <c r="K10" s="200"/>
    </row>
    <row r="11" spans="2:11" ht="14.25">
      <c r="B11" s="192" t="s">
        <v>277</v>
      </c>
      <c r="C11" s="192"/>
      <c r="D11" s="192"/>
      <c r="E11" s="192"/>
      <c r="F11" s="192"/>
      <c r="G11" s="192"/>
      <c r="H11" s="286"/>
      <c r="I11" s="286"/>
      <c r="J11" s="286"/>
      <c r="K11" s="286"/>
    </row>
    <row r="12" spans="2:11" ht="15" customHeight="1">
      <c r="B12" s="268" t="s">
        <v>278</v>
      </c>
      <c r="C12" s="268"/>
      <c r="D12" s="268"/>
      <c r="E12" s="268"/>
      <c r="F12" s="268"/>
      <c r="G12" s="268"/>
      <c r="H12" s="277">
        <v>75903600</v>
      </c>
      <c r="I12" s="277"/>
      <c r="J12" s="277"/>
      <c r="K12" s="277"/>
    </row>
    <row r="13" spans="2:11" ht="15" customHeight="1">
      <c r="B13" s="269"/>
      <c r="C13" s="270"/>
      <c r="D13" s="270"/>
      <c r="E13" s="270"/>
      <c r="F13" s="270"/>
      <c r="G13" s="271"/>
      <c r="H13" s="287"/>
      <c r="I13" s="288"/>
      <c r="J13" s="288"/>
      <c r="K13" s="289"/>
    </row>
    <row r="14" spans="2:11" ht="12.75">
      <c r="B14" s="268" t="s">
        <v>279</v>
      </c>
      <c r="C14" s="268"/>
      <c r="D14" s="268"/>
      <c r="E14" s="268"/>
      <c r="F14" s="268"/>
      <c r="G14" s="268"/>
      <c r="H14" s="277">
        <v>19800000</v>
      </c>
      <c r="I14" s="277"/>
      <c r="J14" s="277"/>
      <c r="K14" s="277"/>
    </row>
    <row r="15" spans="2:11" ht="12.75">
      <c r="B15" s="268" t="s">
        <v>7</v>
      </c>
      <c r="C15" s="268"/>
      <c r="D15" s="268"/>
      <c r="E15" s="268"/>
      <c r="F15" s="268"/>
      <c r="G15" s="268"/>
      <c r="H15" s="277">
        <v>29920000</v>
      </c>
      <c r="I15" s="277"/>
      <c r="J15" s="277"/>
      <c r="K15" s="277"/>
    </row>
    <row r="16" spans="2:11" ht="12.75">
      <c r="B16" s="258" t="s">
        <v>8</v>
      </c>
      <c r="C16" s="258"/>
      <c r="D16" s="258"/>
      <c r="E16" s="258"/>
      <c r="F16" s="258"/>
      <c r="G16" s="258"/>
      <c r="H16" s="259">
        <f>SUM(H12:K15)</f>
        <v>125623600</v>
      </c>
      <c r="I16" s="259"/>
      <c r="J16" s="259"/>
      <c r="K16" s="259"/>
    </row>
    <row r="17" spans="2:11" ht="12.75">
      <c r="B17" s="258" t="s">
        <v>29</v>
      </c>
      <c r="C17" s="258"/>
      <c r="D17" s="258"/>
      <c r="E17" s="258"/>
      <c r="F17" s="258"/>
      <c r="G17" s="258"/>
      <c r="H17" s="277"/>
      <c r="I17" s="277"/>
      <c r="J17" s="277"/>
      <c r="K17" s="277"/>
    </row>
    <row r="18" spans="2:11" ht="12.75">
      <c r="B18" s="282" t="s">
        <v>278</v>
      </c>
      <c r="C18" s="282"/>
      <c r="D18" s="282"/>
      <c r="E18" s="282"/>
      <c r="F18" s="282"/>
      <c r="G18" s="282"/>
      <c r="H18" s="278">
        <v>177366440</v>
      </c>
      <c r="I18" s="278"/>
      <c r="J18" s="278"/>
      <c r="K18" s="278"/>
    </row>
    <row r="19" spans="2:11" ht="12.75">
      <c r="B19" s="283"/>
      <c r="C19" s="284"/>
      <c r="D19" s="284"/>
      <c r="E19" s="284"/>
      <c r="F19" s="284"/>
      <c r="G19" s="285"/>
      <c r="H19" s="279"/>
      <c r="I19" s="280"/>
      <c r="J19" s="280"/>
      <c r="K19" s="281"/>
    </row>
    <row r="20" spans="2:11" ht="12.75">
      <c r="B20" s="282" t="s">
        <v>279</v>
      </c>
      <c r="C20" s="282"/>
      <c r="D20" s="282"/>
      <c r="E20" s="282"/>
      <c r="F20" s="282"/>
      <c r="G20" s="282"/>
      <c r="H20" s="278">
        <v>6572100</v>
      </c>
      <c r="I20" s="278"/>
      <c r="J20" s="278"/>
      <c r="K20" s="278"/>
    </row>
    <row r="21" spans="2:11" ht="12.75">
      <c r="B21" s="282" t="s">
        <v>7</v>
      </c>
      <c r="C21" s="282"/>
      <c r="D21" s="282"/>
      <c r="E21" s="282"/>
      <c r="F21" s="282"/>
      <c r="G21" s="282"/>
      <c r="H21" s="278">
        <v>47520000</v>
      </c>
      <c r="I21" s="278"/>
      <c r="J21" s="278"/>
      <c r="K21" s="278"/>
    </row>
    <row r="22" spans="2:11" ht="12.75">
      <c r="B22" s="282" t="s">
        <v>130</v>
      </c>
      <c r="C22" s="282"/>
      <c r="D22" s="282"/>
      <c r="E22" s="282"/>
      <c r="F22" s="282"/>
      <c r="G22" s="282"/>
      <c r="H22" s="278">
        <v>1116000</v>
      </c>
      <c r="I22" s="278"/>
      <c r="J22" s="278"/>
      <c r="K22" s="278"/>
    </row>
    <row r="23" spans="2:11" ht="12.75">
      <c r="B23" s="258" t="s">
        <v>10</v>
      </c>
      <c r="C23" s="258"/>
      <c r="D23" s="258"/>
      <c r="E23" s="258"/>
      <c r="F23" s="258"/>
      <c r="G23" s="258"/>
      <c r="H23" s="259">
        <f>SUM(H18:K22)</f>
        <v>232574540</v>
      </c>
      <c r="I23" s="259"/>
      <c r="J23" s="259"/>
      <c r="K23" s="259"/>
    </row>
    <row r="24" spans="2:11" ht="12.75">
      <c r="B24" s="258" t="s">
        <v>281</v>
      </c>
      <c r="C24" s="258"/>
      <c r="D24" s="258"/>
      <c r="E24" s="258"/>
      <c r="F24" s="258"/>
      <c r="G24" s="258"/>
      <c r="H24" s="261">
        <v>14338240</v>
      </c>
      <c r="I24" s="261"/>
      <c r="J24" s="261"/>
      <c r="K24" s="261"/>
    </row>
    <row r="25" spans="2:11" ht="12.75">
      <c r="B25" s="262"/>
      <c r="C25" s="263"/>
      <c r="D25" s="263"/>
      <c r="E25" s="263"/>
      <c r="F25" s="263"/>
      <c r="G25" s="264"/>
      <c r="H25" s="265"/>
      <c r="I25" s="266"/>
      <c r="J25" s="266"/>
      <c r="K25" s="267"/>
    </row>
    <row r="26" spans="2:11" ht="12.75">
      <c r="B26" s="171" t="s">
        <v>280</v>
      </c>
      <c r="C26" s="172"/>
      <c r="D26" s="172"/>
      <c r="E26" s="172"/>
      <c r="F26" s="172"/>
      <c r="G26" s="173"/>
      <c r="H26" s="260">
        <f>SUM(H16+H23+H24)</f>
        <v>372536380</v>
      </c>
      <c r="I26" s="260"/>
      <c r="J26" s="260"/>
      <c r="K26" s="260"/>
    </row>
    <row r="27" ht="15">
      <c r="B27" s="77"/>
    </row>
    <row r="28" ht="15">
      <c r="B28" s="77"/>
    </row>
    <row r="29" ht="15">
      <c r="B29" s="77"/>
    </row>
    <row r="30" ht="15">
      <c r="B30" s="77"/>
    </row>
    <row r="31" ht="15">
      <c r="B31" s="77"/>
    </row>
    <row r="32" ht="15">
      <c r="B32" s="77"/>
    </row>
    <row r="33" ht="15">
      <c r="B33" s="77"/>
    </row>
    <row r="34" ht="15">
      <c r="B34" s="77"/>
    </row>
    <row r="35" ht="15">
      <c r="B35" s="77"/>
    </row>
    <row r="36" ht="14.25">
      <c r="B36" s="78"/>
    </row>
  </sheetData>
  <sheetProtection/>
  <mergeCells count="36">
    <mergeCell ref="H21:K21"/>
    <mergeCell ref="H22:K22"/>
    <mergeCell ref="B21:G21"/>
    <mergeCell ref="B22:G22"/>
    <mergeCell ref="H11:K11"/>
    <mergeCell ref="H12:K12"/>
    <mergeCell ref="H14:K14"/>
    <mergeCell ref="H15:K15"/>
    <mergeCell ref="H13:K13"/>
    <mergeCell ref="H16:K16"/>
    <mergeCell ref="H17:K17"/>
    <mergeCell ref="H18:K18"/>
    <mergeCell ref="H20:K20"/>
    <mergeCell ref="H19:K19"/>
    <mergeCell ref="B16:G16"/>
    <mergeCell ref="B17:G17"/>
    <mergeCell ref="B18:G18"/>
    <mergeCell ref="B20:G20"/>
    <mergeCell ref="B19:G19"/>
    <mergeCell ref="B11:G11"/>
    <mergeCell ref="B12:G12"/>
    <mergeCell ref="B14:G14"/>
    <mergeCell ref="B15:G15"/>
    <mergeCell ref="B13:G13"/>
    <mergeCell ref="B5:K5"/>
    <mergeCell ref="B6:K7"/>
    <mergeCell ref="B10:G10"/>
    <mergeCell ref="H10:K10"/>
    <mergeCell ref="B23:G23"/>
    <mergeCell ref="H23:K23"/>
    <mergeCell ref="B26:G26"/>
    <mergeCell ref="H26:K26"/>
    <mergeCell ref="B24:G24"/>
    <mergeCell ref="H24:K24"/>
    <mergeCell ref="B25:G25"/>
    <mergeCell ref="H25:K25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N14" sqref="N14"/>
    </sheetView>
  </sheetViews>
  <sheetFormatPr defaultColWidth="9.140625" defaultRowHeight="12.75"/>
  <cols>
    <col min="3" max="3" width="5.421875" style="0" customWidth="1"/>
    <col min="6" max="6" width="12.28125" style="0" customWidth="1"/>
    <col min="7" max="7" width="18.140625" style="0" customWidth="1"/>
    <col min="8" max="8" width="10.57421875" style="0" customWidth="1"/>
    <col min="10" max="10" width="11.57421875" style="0" customWidth="1"/>
    <col min="12" max="12" width="14.57421875" style="0" customWidth="1"/>
  </cols>
  <sheetData>
    <row r="1" ht="12.75">
      <c r="A1" s="3" t="s">
        <v>268</v>
      </c>
    </row>
    <row r="2" ht="12.75">
      <c r="A2" s="3" t="s">
        <v>25</v>
      </c>
    </row>
    <row r="3" ht="12.75">
      <c r="L3" s="9" t="s">
        <v>270</v>
      </c>
    </row>
    <row r="5" spans="3:12" ht="15">
      <c r="C5" s="272" t="s">
        <v>343</v>
      </c>
      <c r="D5" s="181"/>
      <c r="E5" s="181"/>
      <c r="F5" s="181"/>
      <c r="G5" s="181"/>
      <c r="H5" s="181"/>
      <c r="I5" s="181"/>
      <c r="J5" s="181"/>
      <c r="K5" s="181"/>
      <c r="L5" s="181"/>
    </row>
    <row r="6" spans="3:12" ht="15">
      <c r="C6" s="76"/>
      <c r="D6" s="272" t="s">
        <v>267</v>
      </c>
      <c r="E6" s="272"/>
      <c r="F6" s="272"/>
      <c r="G6" s="272"/>
      <c r="H6" s="272"/>
      <c r="I6" s="272"/>
      <c r="J6" s="272"/>
      <c r="K6" s="272"/>
      <c r="L6" s="272"/>
    </row>
    <row r="7" spans="3:12" ht="15">
      <c r="C7" s="77"/>
      <c r="D7" s="77"/>
      <c r="E7" s="77"/>
      <c r="F7" s="77"/>
      <c r="G7" s="78"/>
      <c r="H7" s="78"/>
      <c r="I7" s="78"/>
      <c r="J7" s="78"/>
      <c r="K7" s="78"/>
      <c r="L7" s="78"/>
    </row>
    <row r="8" spans="3:12" ht="14.25"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3:12" ht="14.25"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3:12" ht="15" customHeight="1">
      <c r="C10" s="79"/>
      <c r="D10" s="290"/>
      <c r="E10" s="291"/>
      <c r="F10" s="291"/>
      <c r="G10" s="253"/>
      <c r="H10" s="293" t="s">
        <v>261</v>
      </c>
      <c r="I10" s="80"/>
      <c r="J10" s="293" t="s">
        <v>262</v>
      </c>
      <c r="K10" s="80"/>
      <c r="L10" s="295" t="s">
        <v>192</v>
      </c>
    </row>
    <row r="11" spans="3:12" ht="15">
      <c r="C11" s="79"/>
      <c r="D11" s="254"/>
      <c r="E11" s="210"/>
      <c r="F11" s="210"/>
      <c r="G11" s="255"/>
      <c r="H11" s="294"/>
      <c r="I11" s="80"/>
      <c r="J11" s="294"/>
      <c r="K11" s="80"/>
      <c r="L11" s="296"/>
    </row>
    <row r="12" spans="3:12" ht="15">
      <c r="C12" s="78"/>
      <c r="D12" s="256"/>
      <c r="E12" s="292"/>
      <c r="F12" s="292"/>
      <c r="G12" s="257"/>
      <c r="H12" s="81" t="s">
        <v>263</v>
      </c>
      <c r="I12" s="81"/>
      <c r="J12" s="81" t="s">
        <v>263</v>
      </c>
      <c r="K12" s="81"/>
      <c r="L12" s="81" t="s">
        <v>263</v>
      </c>
    </row>
    <row r="13" spans="3:12" ht="15">
      <c r="C13" s="78"/>
      <c r="D13" s="82" t="s">
        <v>264</v>
      </c>
      <c r="E13" s="83"/>
      <c r="F13" s="83"/>
      <c r="G13" s="83"/>
      <c r="H13" s="81">
        <v>24</v>
      </c>
      <c r="I13" s="81"/>
      <c r="J13" s="81">
        <v>0</v>
      </c>
      <c r="K13" s="81"/>
      <c r="L13" s="81">
        <v>24</v>
      </c>
    </row>
    <row r="14" spans="3:12" ht="15">
      <c r="C14" s="77"/>
      <c r="D14" s="82" t="s">
        <v>269</v>
      </c>
      <c r="E14" s="83"/>
      <c r="F14" s="83"/>
      <c r="G14" s="83"/>
      <c r="H14" s="84">
        <v>40</v>
      </c>
      <c r="I14" s="84"/>
      <c r="J14" s="84">
        <v>0</v>
      </c>
      <c r="K14" s="84"/>
      <c r="L14" s="81">
        <v>40</v>
      </c>
    </row>
    <row r="15" spans="3:12" ht="15.75">
      <c r="C15" s="77"/>
      <c r="D15" s="86" t="s">
        <v>265</v>
      </c>
      <c r="E15" s="83"/>
      <c r="F15" s="83"/>
      <c r="G15" s="83"/>
      <c r="H15" s="81">
        <f>A:A+SUM(H13:H14)</f>
        <v>64</v>
      </c>
      <c r="I15" s="81"/>
      <c r="J15" s="81">
        <f>C:C+SUM(J13:J14)</f>
        <v>0</v>
      </c>
      <c r="K15" s="81"/>
      <c r="L15" s="81">
        <f>E:E+SUM(L13:L14)</f>
        <v>64</v>
      </c>
    </row>
    <row r="16" spans="3:12" ht="15">
      <c r="C16" s="77"/>
      <c r="D16" s="83" t="s">
        <v>260</v>
      </c>
      <c r="E16" s="83"/>
      <c r="F16" s="83"/>
      <c r="G16" s="83"/>
      <c r="H16" s="84">
        <v>5</v>
      </c>
      <c r="I16" s="84"/>
      <c r="J16" s="85">
        <v>0</v>
      </c>
      <c r="K16" s="84"/>
      <c r="L16" s="84">
        <v>5</v>
      </c>
    </row>
    <row r="17" spans="3:12" ht="15.75">
      <c r="C17" s="77"/>
      <c r="D17" s="87" t="s">
        <v>266</v>
      </c>
      <c r="E17" s="83"/>
      <c r="F17" s="83"/>
      <c r="G17" s="83"/>
      <c r="H17" s="84">
        <f>SUM(H15:H16)</f>
        <v>69</v>
      </c>
      <c r="I17" s="84">
        <f>SUM(I15:I16)</f>
        <v>0</v>
      </c>
      <c r="J17" s="84">
        <f>SUM(J15:J16)</f>
        <v>0</v>
      </c>
      <c r="K17" s="84"/>
      <c r="L17" s="84">
        <f>SUM(L15:L16)</f>
        <v>69</v>
      </c>
    </row>
    <row r="18" ht="15">
      <c r="C18" s="77"/>
    </row>
    <row r="19" ht="15">
      <c r="C19" s="77"/>
    </row>
    <row r="20" ht="15">
      <c r="C20" s="77"/>
    </row>
    <row r="21" ht="15">
      <c r="C21" s="77"/>
    </row>
    <row r="22" ht="15">
      <c r="C22" s="77"/>
    </row>
    <row r="23" ht="15">
      <c r="C23" s="77"/>
    </row>
    <row r="24" ht="15">
      <c r="C24" s="77"/>
    </row>
    <row r="25" ht="15">
      <c r="C25" s="77"/>
    </row>
    <row r="26" ht="15">
      <c r="C26" s="77"/>
    </row>
    <row r="27" ht="15">
      <c r="C27" s="77"/>
    </row>
    <row r="28" ht="15">
      <c r="C28" s="77"/>
    </row>
    <row r="29" ht="15">
      <c r="C29" s="77"/>
    </row>
    <row r="30" ht="14.25">
      <c r="C30" s="78"/>
    </row>
  </sheetData>
  <sheetProtection/>
  <mergeCells count="6">
    <mergeCell ref="C5:L5"/>
    <mergeCell ref="D10:G12"/>
    <mergeCell ref="H10:H11"/>
    <mergeCell ref="J10:J11"/>
    <mergeCell ref="L10:L11"/>
    <mergeCell ref="D6:L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5">
      <selection activeCell="H22" sqref="H22"/>
    </sheetView>
  </sheetViews>
  <sheetFormatPr defaultColWidth="9.140625" defaultRowHeight="12.75"/>
  <cols>
    <col min="2" max="2" width="38.7109375" style="0" customWidth="1"/>
    <col min="3" max="3" width="0.13671875" style="0" customWidth="1"/>
    <col min="4" max="4" width="20.140625" style="0" customWidth="1"/>
    <col min="5" max="5" width="18.57421875" style="0" customWidth="1"/>
    <col min="6" max="6" width="19.7109375" style="0" customWidth="1"/>
    <col min="7" max="7" width="18.421875" style="0" customWidth="1"/>
    <col min="8" max="8" width="13.7109375" style="0" bestFit="1" customWidth="1"/>
  </cols>
  <sheetData>
    <row r="1" spans="2:3" ht="12.75">
      <c r="B1" s="7"/>
      <c r="C1" s="7"/>
    </row>
    <row r="2" spans="2:3" ht="12.75">
      <c r="B2" s="7"/>
      <c r="C2" s="7"/>
    </row>
    <row r="4" spans="1:6" ht="12.75">
      <c r="A4" s="3" t="s">
        <v>0</v>
      </c>
      <c r="B4" s="3"/>
      <c r="F4" s="9" t="s">
        <v>73</v>
      </c>
    </row>
    <row r="5" spans="1:2" ht="12.75">
      <c r="A5" s="3" t="s">
        <v>25</v>
      </c>
      <c r="B5" s="3"/>
    </row>
    <row r="6" spans="2:6" ht="12.75">
      <c r="B6" s="8"/>
      <c r="C6" s="8"/>
      <c r="D6" s="9"/>
      <c r="E6" s="9"/>
      <c r="F6" s="9" t="s">
        <v>354</v>
      </c>
    </row>
    <row r="7" spans="2:4" ht="12.75">
      <c r="B7" s="8"/>
      <c r="C7" s="8"/>
      <c r="D7" s="9"/>
    </row>
    <row r="8" spans="1:6" ht="12.75">
      <c r="A8" s="187" t="s">
        <v>49</v>
      </c>
      <c r="B8" s="181"/>
      <c r="C8" s="181"/>
      <c r="D8" s="181"/>
      <c r="E8" s="181"/>
      <c r="F8" s="181"/>
    </row>
    <row r="9" spans="1:6" ht="12.75">
      <c r="A9" s="66" t="s">
        <v>2</v>
      </c>
      <c r="B9" s="137" t="s">
        <v>3</v>
      </c>
      <c r="C9" s="137"/>
      <c r="D9" s="72" t="s">
        <v>139</v>
      </c>
      <c r="E9" s="138" t="s">
        <v>337</v>
      </c>
      <c r="F9" s="72" t="s">
        <v>338</v>
      </c>
    </row>
    <row r="10" spans="1:6" ht="12.75">
      <c r="A10" s="62" t="s">
        <v>104</v>
      </c>
      <c r="B10" s="62" t="s">
        <v>50</v>
      </c>
      <c r="C10" s="137"/>
      <c r="D10" s="93">
        <v>3780000</v>
      </c>
      <c r="E10" s="93">
        <v>4160334</v>
      </c>
      <c r="F10" s="93">
        <v>3780000</v>
      </c>
    </row>
    <row r="11" spans="1:6" ht="12.75">
      <c r="A11" s="62" t="s">
        <v>158</v>
      </c>
      <c r="B11" s="62" t="s">
        <v>159</v>
      </c>
      <c r="C11" s="137"/>
      <c r="D11" s="93">
        <v>3600000</v>
      </c>
      <c r="E11" s="93">
        <v>3600000</v>
      </c>
      <c r="F11" s="93">
        <v>3600000</v>
      </c>
    </row>
    <row r="12" spans="1:6" ht="12.75">
      <c r="A12" s="66" t="s">
        <v>104</v>
      </c>
      <c r="B12" s="63" t="s">
        <v>51</v>
      </c>
      <c r="C12" s="62"/>
      <c r="D12" s="52">
        <f>SUM(D10:D11)</f>
        <v>7380000</v>
      </c>
      <c r="E12" s="52">
        <f>SUM(E10:E11)</f>
        <v>7760334</v>
      </c>
      <c r="F12" s="52">
        <f>SUM(F10:F11)</f>
        <v>7380000</v>
      </c>
    </row>
    <row r="13" spans="1:10" ht="12.75">
      <c r="A13" s="66" t="s">
        <v>31</v>
      </c>
      <c r="B13" s="66" t="s">
        <v>348</v>
      </c>
      <c r="C13" s="93"/>
      <c r="D13" s="52">
        <v>1992600</v>
      </c>
      <c r="E13" s="93">
        <v>2095290</v>
      </c>
      <c r="F13" s="52">
        <f>F12*0.27</f>
        <v>1992600.0000000002</v>
      </c>
      <c r="J13" s="9"/>
    </row>
    <row r="14" spans="1:6" ht="12.75">
      <c r="A14" s="62"/>
      <c r="B14" s="62"/>
      <c r="C14" s="93"/>
      <c r="D14" s="93"/>
      <c r="E14" s="93"/>
      <c r="F14" s="93"/>
    </row>
    <row r="15" spans="1:6" ht="12.75">
      <c r="A15" s="62"/>
      <c r="B15" s="62"/>
      <c r="C15" s="55"/>
      <c r="D15" s="55"/>
      <c r="E15" s="93"/>
      <c r="F15" s="93"/>
    </row>
    <row r="16" spans="1:6" ht="12.75">
      <c r="A16" s="62"/>
      <c r="B16" s="62"/>
      <c r="C16" s="62"/>
      <c r="D16" s="93"/>
      <c r="E16" s="93"/>
      <c r="F16" s="93"/>
    </row>
    <row r="17" spans="1:6" ht="12.75">
      <c r="A17" s="63" t="s">
        <v>52</v>
      </c>
      <c r="B17" s="63" t="s">
        <v>53</v>
      </c>
      <c r="C17" s="62"/>
      <c r="D17" s="93"/>
      <c r="E17" s="55"/>
      <c r="F17" s="93"/>
    </row>
    <row r="18" spans="1:6" ht="12.75">
      <c r="A18" s="62"/>
      <c r="B18" s="62" t="s">
        <v>54</v>
      </c>
      <c r="C18" s="62"/>
      <c r="D18" s="93">
        <v>50000</v>
      </c>
      <c r="E18" s="97"/>
      <c r="F18" s="93">
        <v>100000</v>
      </c>
    </row>
    <row r="19" spans="1:6" ht="12.75">
      <c r="A19" s="62"/>
      <c r="B19" s="62" t="s">
        <v>55</v>
      </c>
      <c r="C19" s="93"/>
      <c r="D19" s="93">
        <v>300000</v>
      </c>
      <c r="E19" s="97">
        <v>378407</v>
      </c>
      <c r="F19" s="93">
        <v>300000</v>
      </c>
    </row>
    <row r="20" spans="1:6" ht="12.75">
      <c r="A20" s="62"/>
      <c r="B20" s="62" t="s">
        <v>56</v>
      </c>
      <c r="C20" s="93"/>
      <c r="D20" s="93">
        <v>300000</v>
      </c>
      <c r="E20" s="97"/>
      <c r="F20" s="93">
        <v>100000</v>
      </c>
    </row>
    <row r="21" spans="1:6" ht="12.75">
      <c r="A21" s="63" t="s">
        <v>57</v>
      </c>
      <c r="B21" s="63" t="s">
        <v>58</v>
      </c>
      <c r="C21" s="55"/>
      <c r="D21" s="93"/>
      <c r="E21" s="97"/>
      <c r="F21" s="93"/>
    </row>
    <row r="22" spans="1:6" ht="12.75">
      <c r="A22" s="62"/>
      <c r="B22" s="62" t="s">
        <v>59</v>
      </c>
      <c r="C22" s="93"/>
      <c r="D22" s="93">
        <v>50000</v>
      </c>
      <c r="E22" s="97"/>
      <c r="F22" s="93">
        <v>50000</v>
      </c>
    </row>
    <row r="23" spans="1:6" ht="12.75">
      <c r="A23" s="62"/>
      <c r="B23" s="62" t="s">
        <v>60</v>
      </c>
      <c r="C23" s="93"/>
      <c r="D23" s="93">
        <v>500000</v>
      </c>
      <c r="E23" s="97">
        <v>383639</v>
      </c>
      <c r="F23" s="93">
        <v>500000</v>
      </c>
    </row>
    <row r="24" spans="1:6" ht="12.75">
      <c r="A24" s="62"/>
      <c r="B24" s="62" t="s">
        <v>385</v>
      </c>
      <c r="C24" s="93"/>
      <c r="D24" s="93"/>
      <c r="E24" s="97"/>
      <c r="F24" s="93">
        <v>500000</v>
      </c>
    </row>
    <row r="25" spans="1:6" ht="12.75">
      <c r="A25" s="66" t="s">
        <v>43</v>
      </c>
      <c r="B25" s="66" t="s">
        <v>44</v>
      </c>
      <c r="C25" s="52"/>
      <c r="D25" s="52">
        <v>40551000</v>
      </c>
      <c r="E25" s="97">
        <v>38112505</v>
      </c>
      <c r="F25" s="134">
        <v>43065000</v>
      </c>
    </row>
    <row r="26" spans="1:6" ht="12.75">
      <c r="A26" s="62" t="s">
        <v>160</v>
      </c>
      <c r="B26" s="62" t="s">
        <v>161</v>
      </c>
      <c r="C26" s="93"/>
      <c r="D26" s="93">
        <v>35000000</v>
      </c>
      <c r="E26" s="97">
        <v>30000000</v>
      </c>
      <c r="F26" s="93">
        <v>30000000</v>
      </c>
    </row>
    <row r="27" spans="1:6" ht="12.75">
      <c r="A27" s="63" t="s">
        <v>61</v>
      </c>
      <c r="B27" s="63" t="s">
        <v>62</v>
      </c>
      <c r="C27" s="55"/>
      <c r="D27" s="52">
        <v>100000</v>
      </c>
      <c r="E27" s="97"/>
      <c r="F27" s="93"/>
    </row>
    <row r="28" spans="1:6" ht="12.75">
      <c r="A28" s="63" t="s">
        <v>63</v>
      </c>
      <c r="B28" s="63" t="s">
        <v>64</v>
      </c>
      <c r="C28" s="55"/>
      <c r="D28" s="55">
        <v>1200000</v>
      </c>
      <c r="E28" s="97">
        <v>2585565</v>
      </c>
      <c r="F28" s="93">
        <v>2500000</v>
      </c>
    </row>
    <row r="29" spans="1:6" ht="12.75">
      <c r="A29" s="63" t="s">
        <v>65</v>
      </c>
      <c r="B29" s="63" t="s">
        <v>66</v>
      </c>
      <c r="C29" s="55"/>
      <c r="D29" s="55">
        <v>1500000</v>
      </c>
      <c r="E29" s="93">
        <v>677065</v>
      </c>
      <c r="F29" s="93">
        <v>100000</v>
      </c>
    </row>
    <row r="30" spans="1:6" ht="12.75">
      <c r="A30" s="63" t="s">
        <v>40</v>
      </c>
      <c r="B30" s="63" t="s">
        <v>67</v>
      </c>
      <c r="C30" s="55"/>
      <c r="D30" s="55">
        <v>21479000</v>
      </c>
      <c r="E30" s="93">
        <v>17343589</v>
      </c>
      <c r="F30" s="52">
        <v>20848000</v>
      </c>
    </row>
    <row r="31" spans="1:6" ht="12.75">
      <c r="A31" s="62"/>
      <c r="B31" s="62"/>
      <c r="C31" s="93"/>
      <c r="D31" s="93"/>
      <c r="E31" s="55"/>
      <c r="F31" s="93"/>
    </row>
    <row r="32" spans="1:6" ht="12.75">
      <c r="A32" s="62"/>
      <c r="B32" s="63" t="s">
        <v>68</v>
      </c>
      <c r="C32" s="139"/>
      <c r="D32" s="139">
        <f>SUM(D18:D30)</f>
        <v>101030000</v>
      </c>
      <c r="E32" s="139">
        <f>SUM(E18:E30)</f>
        <v>89480770</v>
      </c>
      <c r="F32" s="139">
        <f>SUM(F18:F30)</f>
        <v>98063000</v>
      </c>
    </row>
    <row r="33" spans="1:6" ht="12.75">
      <c r="A33" s="63" t="s">
        <v>133</v>
      </c>
      <c r="B33" s="63" t="s">
        <v>134</v>
      </c>
      <c r="C33" s="93"/>
      <c r="D33" s="52">
        <v>13468000</v>
      </c>
      <c r="E33" s="55">
        <v>13145265</v>
      </c>
      <c r="F33" s="93"/>
    </row>
    <row r="34" spans="1:6" ht="12.75">
      <c r="A34" s="62"/>
      <c r="B34" s="55" t="s">
        <v>69</v>
      </c>
      <c r="C34" s="55"/>
      <c r="D34" s="55">
        <f>D12+D13+D32+D33+400</f>
        <v>123871000</v>
      </c>
      <c r="E34" s="55">
        <f>E12+E13+E32+E33+400</f>
        <v>112482059</v>
      </c>
      <c r="F34" s="55">
        <f>F12+F13+F32+F33-600</f>
        <v>107435000</v>
      </c>
    </row>
    <row r="35" spans="1:6" ht="12.75">
      <c r="A35" s="62"/>
      <c r="B35" s="62"/>
      <c r="C35" s="62"/>
      <c r="D35" s="62"/>
      <c r="E35" s="97"/>
      <c r="F35" s="93"/>
    </row>
    <row r="36" spans="1:8" ht="12.75">
      <c r="A36" s="171" t="s">
        <v>135</v>
      </c>
      <c r="B36" s="173"/>
      <c r="C36" s="136"/>
      <c r="D36" s="136">
        <f>D34</f>
        <v>123871000</v>
      </c>
      <c r="E36" s="136">
        <f>E34</f>
        <v>112482059</v>
      </c>
      <c r="F36" s="136">
        <f>F34</f>
        <v>107435000</v>
      </c>
      <c r="G36" s="38"/>
      <c r="H36" s="6"/>
    </row>
    <row r="37" spans="1:7" ht="12.75">
      <c r="A37" s="174"/>
      <c r="B37" s="176"/>
      <c r="C37" s="62"/>
      <c r="D37" s="62"/>
      <c r="E37" s="97"/>
      <c r="F37" s="62"/>
      <c r="G37" s="38"/>
    </row>
    <row r="38" spans="1:8" ht="12.75">
      <c r="A38" s="188" t="s">
        <v>136</v>
      </c>
      <c r="B38" s="189"/>
      <c r="C38" s="140"/>
      <c r="D38" s="141">
        <v>100732000</v>
      </c>
      <c r="E38" s="141">
        <v>102216000</v>
      </c>
      <c r="F38" s="141">
        <v>123572000</v>
      </c>
      <c r="G38" s="38"/>
      <c r="H38" s="6"/>
    </row>
    <row r="39" spans="1:7" ht="12.75">
      <c r="A39" s="174"/>
      <c r="B39" s="176"/>
      <c r="C39" s="62"/>
      <c r="D39" s="62"/>
      <c r="E39" s="97"/>
      <c r="F39" s="62"/>
      <c r="G39" s="38"/>
    </row>
    <row r="40" spans="1:8" ht="12.75">
      <c r="A40" s="188" t="s">
        <v>137</v>
      </c>
      <c r="B40" s="189"/>
      <c r="C40" s="140"/>
      <c r="D40" s="141">
        <v>166652000</v>
      </c>
      <c r="E40" s="141">
        <v>173453000</v>
      </c>
      <c r="F40" s="141">
        <v>194475000</v>
      </c>
      <c r="G40" s="38"/>
      <c r="H40" s="6"/>
    </row>
    <row r="41" spans="1:7" ht="12.75">
      <c r="A41" s="174"/>
      <c r="B41" s="176"/>
      <c r="C41" s="62"/>
      <c r="D41" s="62"/>
      <c r="E41" s="97"/>
      <c r="F41" s="62"/>
      <c r="G41" s="34"/>
    </row>
    <row r="42" spans="1:8" ht="15.75">
      <c r="A42" s="185" t="s">
        <v>138</v>
      </c>
      <c r="B42" s="186"/>
      <c r="C42" s="142"/>
      <c r="D42" s="143">
        <f>D36+D38+D40</f>
        <v>391255000</v>
      </c>
      <c r="E42" s="143">
        <f>E36+E38+E40</f>
        <v>388151059</v>
      </c>
      <c r="F42" s="143">
        <f>F36+F38+F40</f>
        <v>425482000</v>
      </c>
      <c r="G42" s="39"/>
      <c r="H42" s="6"/>
    </row>
    <row r="46" spans="2:5" ht="12.75">
      <c r="B46" s="166"/>
      <c r="C46" s="166"/>
      <c r="D46" s="167"/>
      <c r="E46" s="166"/>
    </row>
    <row r="47" spans="2:5" ht="12.75">
      <c r="B47" s="166"/>
      <c r="C47" s="166"/>
      <c r="D47" s="166"/>
      <c r="E47" s="166"/>
    </row>
    <row r="48" spans="2:5" ht="12.75">
      <c r="B48" s="166"/>
      <c r="C48" s="166"/>
      <c r="D48" s="166"/>
      <c r="E48" s="166"/>
    </row>
    <row r="49" spans="3:5" ht="12.75">
      <c r="C49" s="90"/>
      <c r="D49" s="90"/>
      <c r="E49" s="90"/>
    </row>
  </sheetData>
  <sheetProtection/>
  <mergeCells count="8">
    <mergeCell ref="A42:B42"/>
    <mergeCell ref="A8:F8"/>
    <mergeCell ref="A37:B37"/>
    <mergeCell ref="A39:B39"/>
    <mergeCell ref="A41:B41"/>
    <mergeCell ref="A36:B36"/>
    <mergeCell ref="A38:B38"/>
    <mergeCell ref="A40:B40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1"/>
  <sheetViews>
    <sheetView zoomScalePageLayoutView="0" workbookViewId="0" topLeftCell="A58">
      <selection activeCell="I85" sqref="I85"/>
    </sheetView>
  </sheetViews>
  <sheetFormatPr defaultColWidth="9.140625" defaultRowHeight="12.75"/>
  <cols>
    <col min="6" max="6" width="32.28125" style="0" customWidth="1"/>
    <col min="7" max="7" width="15.00390625" style="0" customWidth="1"/>
    <col min="8" max="8" width="15.421875" style="0" customWidth="1"/>
    <col min="9" max="9" width="15.8515625" style="0" customWidth="1"/>
  </cols>
  <sheetData>
    <row r="2" spans="1:4" ht="12.75">
      <c r="A2" s="3" t="s">
        <v>269</v>
      </c>
      <c r="B2" s="3"/>
      <c r="C2" s="3"/>
      <c r="D2" s="3"/>
    </row>
    <row r="3" spans="1:9" ht="12.75">
      <c r="A3" s="3" t="s">
        <v>349</v>
      </c>
      <c r="B3" s="3"/>
      <c r="C3" s="3"/>
      <c r="D3" s="3"/>
      <c r="I3" s="9" t="s">
        <v>272</v>
      </c>
    </row>
    <row r="4" spans="1:4" ht="12.75">
      <c r="A4" s="3"/>
      <c r="B4" s="3"/>
      <c r="C4" s="3"/>
      <c r="D4" s="3"/>
    </row>
    <row r="5" ht="12.75">
      <c r="I5" s="9" t="s">
        <v>354</v>
      </c>
    </row>
    <row r="7" spans="2:9" ht="12.75">
      <c r="B7" s="200" t="s">
        <v>27</v>
      </c>
      <c r="C7" s="201"/>
      <c r="D7" s="201"/>
      <c r="E7" s="201"/>
      <c r="F7" s="201"/>
      <c r="G7" s="201"/>
      <c r="H7" s="201"/>
      <c r="I7" s="201"/>
    </row>
    <row r="8" spans="2:9" ht="12.75">
      <c r="B8" s="200"/>
      <c r="C8" s="201"/>
      <c r="D8" s="201"/>
      <c r="E8" s="201"/>
      <c r="F8" s="201"/>
      <c r="G8" s="201"/>
      <c r="H8" s="201"/>
      <c r="I8" s="201"/>
    </row>
    <row r="9" spans="2:9" ht="12.75">
      <c r="B9" s="200" t="s">
        <v>29</v>
      </c>
      <c r="C9" s="201"/>
      <c r="D9" s="201"/>
      <c r="E9" s="201"/>
      <c r="F9" s="201"/>
      <c r="G9" s="201"/>
      <c r="H9" s="201"/>
      <c r="I9" s="201"/>
    </row>
    <row r="10" spans="2:9" ht="12.75">
      <c r="B10" s="62"/>
      <c r="C10" s="190"/>
      <c r="D10" s="190"/>
      <c r="E10" s="190"/>
      <c r="F10" s="190"/>
      <c r="G10" s="62"/>
      <c r="H10" s="62"/>
      <c r="I10" s="62"/>
    </row>
    <row r="11" spans="2:9" ht="12.75">
      <c r="B11" s="66" t="s">
        <v>2</v>
      </c>
      <c r="C11" s="192" t="s">
        <v>3</v>
      </c>
      <c r="D11" s="190"/>
      <c r="E11" s="190"/>
      <c r="F11" s="190"/>
      <c r="G11" s="72" t="s">
        <v>139</v>
      </c>
      <c r="H11" s="72" t="s">
        <v>337</v>
      </c>
      <c r="I11" s="72" t="s">
        <v>338</v>
      </c>
    </row>
    <row r="12" spans="2:9" ht="12.75">
      <c r="B12" s="66" t="s">
        <v>28</v>
      </c>
      <c r="C12" s="192" t="s">
        <v>33</v>
      </c>
      <c r="D12" s="190"/>
      <c r="E12" s="190"/>
      <c r="F12" s="190"/>
      <c r="G12" s="62"/>
      <c r="H12" s="62"/>
      <c r="I12" s="62"/>
    </row>
    <row r="13" spans="2:9" ht="12.75">
      <c r="B13" s="62"/>
      <c r="C13" s="190" t="s">
        <v>30</v>
      </c>
      <c r="D13" s="190"/>
      <c r="E13" s="190"/>
      <c r="F13" s="190"/>
      <c r="G13" s="97">
        <v>81104600</v>
      </c>
      <c r="H13" s="97">
        <v>105996000</v>
      </c>
      <c r="I13" s="97">
        <v>94371798</v>
      </c>
    </row>
    <row r="14" spans="2:9" ht="12.75">
      <c r="B14" s="62"/>
      <c r="C14" s="190" t="s">
        <v>34</v>
      </c>
      <c r="D14" s="190"/>
      <c r="E14" s="190"/>
      <c r="F14" s="190"/>
      <c r="G14" s="97">
        <v>7386600</v>
      </c>
      <c r="H14" s="62"/>
      <c r="I14" s="97">
        <v>4326551</v>
      </c>
    </row>
    <row r="15" spans="2:9" ht="12.75">
      <c r="B15" s="62"/>
      <c r="C15" s="190" t="s">
        <v>35</v>
      </c>
      <c r="D15" s="190"/>
      <c r="E15" s="190"/>
      <c r="F15" s="190"/>
      <c r="G15" s="97"/>
      <c r="H15" s="62"/>
      <c r="I15" s="97">
        <v>1457654</v>
      </c>
    </row>
    <row r="16" spans="2:9" ht="12.75">
      <c r="B16" s="62"/>
      <c r="C16" s="190" t="s">
        <v>36</v>
      </c>
      <c r="D16" s="190"/>
      <c r="E16" s="190"/>
      <c r="F16" s="190"/>
      <c r="G16" s="97"/>
      <c r="H16" s="62"/>
      <c r="I16" s="97">
        <v>3869346</v>
      </c>
    </row>
    <row r="17" spans="2:9" ht="12.75">
      <c r="B17" s="62"/>
      <c r="C17" s="190" t="s">
        <v>376</v>
      </c>
      <c r="D17" s="190"/>
      <c r="E17" s="190"/>
      <c r="F17" s="190"/>
      <c r="G17" s="97"/>
      <c r="H17" s="62"/>
      <c r="I17" s="165"/>
    </row>
    <row r="18" spans="2:9" ht="12.75">
      <c r="B18" s="62"/>
      <c r="C18" s="190" t="s">
        <v>45</v>
      </c>
      <c r="D18" s="190"/>
      <c r="E18" s="190"/>
      <c r="F18" s="190"/>
      <c r="G18" s="97">
        <v>8475000</v>
      </c>
      <c r="H18" s="62"/>
      <c r="I18" s="97">
        <v>6840000</v>
      </c>
    </row>
    <row r="19" spans="2:9" ht="12.75">
      <c r="B19" s="62"/>
      <c r="C19" s="190" t="s">
        <v>47</v>
      </c>
      <c r="D19" s="190"/>
      <c r="E19" s="190"/>
      <c r="F19" s="190"/>
      <c r="G19" s="97">
        <v>1840000</v>
      </c>
      <c r="H19" s="62"/>
      <c r="I19" s="97">
        <v>5940000</v>
      </c>
    </row>
    <row r="20" spans="2:9" ht="12.75">
      <c r="B20" s="62"/>
      <c r="C20" s="190" t="s">
        <v>128</v>
      </c>
      <c r="D20" s="190"/>
      <c r="E20" s="190"/>
      <c r="F20" s="190"/>
      <c r="G20" s="97"/>
      <c r="H20" s="62"/>
      <c r="I20" s="97">
        <v>2171819</v>
      </c>
    </row>
    <row r="21" spans="2:9" ht="12.75">
      <c r="B21" s="62"/>
      <c r="C21" s="190" t="s">
        <v>149</v>
      </c>
      <c r="D21" s="190"/>
      <c r="E21" s="190"/>
      <c r="F21" s="190"/>
      <c r="G21" s="97">
        <v>850000</v>
      </c>
      <c r="H21" s="62"/>
      <c r="I21" s="97">
        <v>2000000</v>
      </c>
    </row>
    <row r="22" spans="2:9" ht="12.75">
      <c r="B22" s="62"/>
      <c r="C22" s="190" t="s">
        <v>381</v>
      </c>
      <c r="D22" s="190"/>
      <c r="E22" s="190"/>
      <c r="F22" s="190"/>
      <c r="G22" s="97"/>
      <c r="H22" s="62"/>
      <c r="I22" s="97">
        <v>760000</v>
      </c>
    </row>
    <row r="23" spans="2:9" ht="12.75">
      <c r="B23" s="62"/>
      <c r="C23" s="190" t="s">
        <v>46</v>
      </c>
      <c r="D23" s="190"/>
      <c r="E23" s="190"/>
      <c r="F23" s="190"/>
      <c r="G23" s="97">
        <v>2000000</v>
      </c>
      <c r="H23" s="62"/>
      <c r="I23" s="97">
        <v>4650000</v>
      </c>
    </row>
    <row r="24" spans="2:9" ht="12.75">
      <c r="B24" s="62"/>
      <c r="C24" s="190" t="s">
        <v>150</v>
      </c>
      <c r="D24" s="190"/>
      <c r="E24" s="190"/>
      <c r="F24" s="190"/>
      <c r="G24" s="97">
        <v>300000</v>
      </c>
      <c r="H24" s="62"/>
      <c r="I24" s="97">
        <v>280000</v>
      </c>
    </row>
    <row r="25" spans="2:9" ht="12.75">
      <c r="B25" s="62" t="s">
        <v>102</v>
      </c>
      <c r="C25" s="190" t="s">
        <v>85</v>
      </c>
      <c r="D25" s="190"/>
      <c r="E25" s="190"/>
      <c r="F25" s="190"/>
      <c r="G25" s="134">
        <v>350000</v>
      </c>
      <c r="H25" s="97">
        <v>207789</v>
      </c>
      <c r="I25" s="97">
        <v>450000</v>
      </c>
    </row>
    <row r="26" spans="2:9" ht="12.75">
      <c r="B26" s="66" t="s">
        <v>104</v>
      </c>
      <c r="C26" s="192" t="s">
        <v>33</v>
      </c>
      <c r="D26" s="192"/>
      <c r="E26" s="192"/>
      <c r="F26" s="192"/>
      <c r="G26" s="135">
        <f>SUM(G13:G25)</f>
        <v>102306200</v>
      </c>
      <c r="H26" s="135">
        <f>SUM(H13:H25)</f>
        <v>106203789</v>
      </c>
      <c r="I26" s="135">
        <f>SUM(I13:I25)</f>
        <v>127117168</v>
      </c>
    </row>
    <row r="27" spans="2:9" ht="12.75">
      <c r="B27" s="62"/>
      <c r="C27" s="190"/>
      <c r="D27" s="190"/>
      <c r="E27" s="190"/>
      <c r="F27" s="190"/>
      <c r="G27" s="97"/>
      <c r="H27" s="62"/>
      <c r="I27" s="97"/>
    </row>
    <row r="28" spans="2:9" ht="12.75">
      <c r="B28" s="66" t="s">
        <v>31</v>
      </c>
      <c r="C28" s="192" t="s">
        <v>32</v>
      </c>
      <c r="D28" s="192"/>
      <c r="E28" s="192"/>
      <c r="F28" s="192"/>
      <c r="G28" s="52">
        <v>27528174</v>
      </c>
      <c r="H28" s="52">
        <v>28229000</v>
      </c>
      <c r="I28" s="52">
        <v>34321636</v>
      </c>
    </row>
    <row r="29" spans="2:9" ht="12.75">
      <c r="B29" s="66"/>
      <c r="C29" s="192" t="s">
        <v>103</v>
      </c>
      <c r="D29" s="192"/>
      <c r="E29" s="192"/>
      <c r="F29" s="192"/>
      <c r="G29" s="134">
        <v>180000</v>
      </c>
      <c r="H29" s="62"/>
      <c r="I29" s="97"/>
    </row>
    <row r="30" spans="2:9" ht="12.75">
      <c r="B30" s="66" t="s">
        <v>31</v>
      </c>
      <c r="C30" s="192" t="s">
        <v>105</v>
      </c>
      <c r="D30" s="192"/>
      <c r="E30" s="192"/>
      <c r="F30" s="192"/>
      <c r="G30" s="52">
        <f>SUM(G28:G29)-174</f>
        <v>27708000</v>
      </c>
      <c r="H30" s="52">
        <f>SUM(H28:H29)</f>
        <v>28229000</v>
      </c>
      <c r="I30" s="52">
        <f>SUM(I28:I29)</f>
        <v>34321636</v>
      </c>
    </row>
    <row r="31" spans="2:9" ht="12.75">
      <c r="B31" s="62"/>
      <c r="C31" s="192"/>
      <c r="D31" s="192"/>
      <c r="E31" s="192"/>
      <c r="F31" s="192"/>
      <c r="G31" s="97"/>
      <c r="H31" s="62"/>
      <c r="I31" s="97"/>
    </row>
    <row r="32" spans="2:9" ht="12.75">
      <c r="B32" s="62" t="s">
        <v>52</v>
      </c>
      <c r="C32" s="190" t="s">
        <v>53</v>
      </c>
      <c r="D32" s="190"/>
      <c r="E32" s="190"/>
      <c r="F32" s="190"/>
      <c r="G32" s="97"/>
      <c r="H32" s="62"/>
      <c r="I32" s="97"/>
    </row>
    <row r="33" spans="2:9" ht="12.75">
      <c r="B33" s="62"/>
      <c r="C33" s="190" t="s">
        <v>79</v>
      </c>
      <c r="D33" s="190"/>
      <c r="E33" s="190"/>
      <c r="F33" s="190"/>
      <c r="G33" s="134">
        <v>120000</v>
      </c>
      <c r="H33" s="97">
        <v>52236</v>
      </c>
      <c r="I33" s="97">
        <v>157000</v>
      </c>
    </row>
    <row r="34" spans="2:9" ht="12.75">
      <c r="B34" s="62"/>
      <c r="C34" s="190" t="s">
        <v>165</v>
      </c>
      <c r="D34" s="190"/>
      <c r="E34" s="190"/>
      <c r="F34" s="190"/>
      <c r="G34" s="134">
        <v>360000</v>
      </c>
      <c r="H34" s="97">
        <v>766165</v>
      </c>
      <c r="I34" s="97">
        <v>303000</v>
      </c>
    </row>
    <row r="35" spans="2:9" ht="12.75">
      <c r="B35" s="62"/>
      <c r="C35" s="190" t="s">
        <v>131</v>
      </c>
      <c r="D35" s="190"/>
      <c r="E35" s="190"/>
      <c r="F35" s="190"/>
      <c r="G35" s="134">
        <v>1722800</v>
      </c>
      <c r="H35" s="97"/>
      <c r="I35" s="97">
        <v>2756000</v>
      </c>
    </row>
    <row r="36" spans="2:9" ht="12.75">
      <c r="B36" s="62"/>
      <c r="C36" s="190" t="s">
        <v>169</v>
      </c>
      <c r="D36" s="190"/>
      <c r="E36" s="190"/>
      <c r="F36" s="190"/>
      <c r="G36" s="134">
        <v>3445000</v>
      </c>
      <c r="H36" s="97">
        <v>4886002</v>
      </c>
      <c r="I36" s="97">
        <v>1858000</v>
      </c>
    </row>
    <row r="37" spans="2:9" ht="12.75">
      <c r="B37" s="62"/>
      <c r="C37" s="199" t="s">
        <v>168</v>
      </c>
      <c r="D37" s="190"/>
      <c r="E37" s="190"/>
      <c r="F37" s="190"/>
      <c r="G37" s="134">
        <v>500000</v>
      </c>
      <c r="H37" s="97"/>
      <c r="I37" s="97">
        <v>787000</v>
      </c>
    </row>
    <row r="38" spans="2:9" ht="12.75">
      <c r="B38" s="62"/>
      <c r="C38" s="199" t="s">
        <v>129</v>
      </c>
      <c r="D38" s="190"/>
      <c r="E38" s="190"/>
      <c r="F38" s="190"/>
      <c r="G38" s="134">
        <v>300000</v>
      </c>
      <c r="H38" s="97"/>
      <c r="I38" s="97">
        <v>394000</v>
      </c>
    </row>
    <row r="39" spans="2:9" ht="12.75">
      <c r="B39" s="62"/>
      <c r="C39" s="199" t="s">
        <v>164</v>
      </c>
      <c r="D39" s="190"/>
      <c r="E39" s="190"/>
      <c r="F39" s="190"/>
      <c r="G39" s="134">
        <v>300000</v>
      </c>
      <c r="H39" s="97"/>
      <c r="I39" s="97">
        <v>43000</v>
      </c>
    </row>
    <row r="40" spans="2:9" ht="12.75">
      <c r="B40" s="62"/>
      <c r="C40" s="199" t="s">
        <v>167</v>
      </c>
      <c r="D40" s="190"/>
      <c r="E40" s="190"/>
      <c r="F40" s="190"/>
      <c r="G40" s="134">
        <v>2017000</v>
      </c>
      <c r="H40" s="97"/>
      <c r="I40" s="97">
        <v>546000</v>
      </c>
    </row>
    <row r="41" spans="2:9" ht="12.75">
      <c r="B41" s="62"/>
      <c r="C41" s="199" t="s">
        <v>170</v>
      </c>
      <c r="D41" s="190"/>
      <c r="E41" s="190"/>
      <c r="F41" s="190"/>
      <c r="G41" s="134">
        <v>600000</v>
      </c>
      <c r="H41" s="97"/>
      <c r="I41" s="97">
        <v>394000</v>
      </c>
    </row>
    <row r="42" spans="2:9" ht="12.75">
      <c r="B42" s="62"/>
      <c r="C42" s="199" t="s">
        <v>166</v>
      </c>
      <c r="D42" s="190"/>
      <c r="E42" s="190"/>
      <c r="F42" s="190"/>
      <c r="G42" s="134">
        <v>800000</v>
      </c>
      <c r="H42" s="97"/>
      <c r="I42" s="97">
        <v>394000</v>
      </c>
    </row>
    <row r="43" spans="2:9" ht="12.75">
      <c r="B43" s="62"/>
      <c r="C43" s="199" t="s">
        <v>152</v>
      </c>
      <c r="D43" s="190"/>
      <c r="E43" s="190"/>
      <c r="F43" s="190"/>
      <c r="G43" s="134">
        <v>1200000</v>
      </c>
      <c r="H43" s="97"/>
      <c r="I43" s="97">
        <v>276000</v>
      </c>
    </row>
    <row r="44" spans="2:9" ht="12.75">
      <c r="B44" s="52" t="s">
        <v>52</v>
      </c>
      <c r="C44" s="196" t="s">
        <v>364</v>
      </c>
      <c r="D44" s="197"/>
      <c r="E44" s="197"/>
      <c r="F44" s="198"/>
      <c r="G44" s="52">
        <f>SUM(G33:G43)</f>
        <v>11364800</v>
      </c>
      <c r="H44" s="52">
        <f>SUM(H33:H43)</f>
        <v>5704403</v>
      </c>
      <c r="I44" s="52">
        <f>SUM(I33:I43)</f>
        <v>7908000</v>
      </c>
    </row>
    <row r="45" spans="2:9" ht="12.75">
      <c r="B45" s="62" t="s">
        <v>57</v>
      </c>
      <c r="C45" s="190" t="s">
        <v>80</v>
      </c>
      <c r="D45" s="190"/>
      <c r="E45" s="190"/>
      <c r="F45" s="190"/>
      <c r="G45" s="52"/>
      <c r="H45" s="62"/>
      <c r="I45" s="97"/>
    </row>
    <row r="46" spans="2:9" ht="12.75">
      <c r="B46" s="62"/>
      <c r="C46" s="190" t="s">
        <v>81</v>
      </c>
      <c r="D46" s="190"/>
      <c r="E46" s="190"/>
      <c r="F46" s="190"/>
      <c r="G46" s="144">
        <v>700000</v>
      </c>
      <c r="H46" s="97">
        <v>957833</v>
      </c>
      <c r="I46" s="97">
        <v>786000</v>
      </c>
    </row>
    <row r="47" spans="2:9" ht="12.75">
      <c r="B47" s="62"/>
      <c r="C47" s="190" t="s">
        <v>82</v>
      </c>
      <c r="D47" s="190"/>
      <c r="E47" s="190"/>
      <c r="F47" s="190"/>
      <c r="G47" s="134">
        <v>200000</v>
      </c>
      <c r="H47" s="97">
        <v>34854</v>
      </c>
      <c r="I47" s="97">
        <v>275000</v>
      </c>
    </row>
    <row r="48" spans="2:9" ht="12.75">
      <c r="B48" s="62"/>
      <c r="C48" s="190" t="s">
        <v>83</v>
      </c>
      <c r="D48" s="190"/>
      <c r="E48" s="190"/>
      <c r="F48" s="190"/>
      <c r="G48" s="134">
        <v>500000</v>
      </c>
      <c r="H48" s="97"/>
      <c r="I48" s="97">
        <v>787000</v>
      </c>
    </row>
    <row r="49" spans="2:9" ht="12.75">
      <c r="B49" s="62"/>
      <c r="C49" s="190" t="s">
        <v>174</v>
      </c>
      <c r="D49" s="190"/>
      <c r="E49" s="190"/>
      <c r="F49" s="190"/>
      <c r="G49" s="134">
        <v>80000</v>
      </c>
      <c r="H49" s="97">
        <v>5935799</v>
      </c>
      <c r="I49" s="97">
        <v>63000</v>
      </c>
    </row>
    <row r="50" spans="2:9" ht="12.75">
      <c r="B50" s="62"/>
      <c r="C50" s="190" t="s">
        <v>84</v>
      </c>
      <c r="D50" s="190"/>
      <c r="E50" s="190"/>
      <c r="F50" s="190"/>
      <c r="G50" s="145">
        <v>95000</v>
      </c>
      <c r="H50" s="97"/>
      <c r="I50" s="97">
        <v>75000</v>
      </c>
    </row>
    <row r="51" spans="2:9" ht="12.75">
      <c r="B51" s="62"/>
      <c r="C51" s="190" t="s">
        <v>377</v>
      </c>
      <c r="D51" s="190"/>
      <c r="E51" s="190"/>
      <c r="F51" s="190"/>
      <c r="G51" s="145"/>
      <c r="H51" s="97"/>
      <c r="I51" s="97">
        <v>551000</v>
      </c>
    </row>
    <row r="52" spans="2:9" ht="12.75">
      <c r="B52" s="66" t="s">
        <v>57</v>
      </c>
      <c r="C52" s="192" t="s">
        <v>365</v>
      </c>
      <c r="D52" s="192"/>
      <c r="E52" s="192"/>
      <c r="F52" s="192"/>
      <c r="G52" s="52">
        <f>SUM(G46:G50)</f>
        <v>1575000</v>
      </c>
      <c r="H52" s="52">
        <f>SUM(H46:H50)</f>
        <v>6928486</v>
      </c>
      <c r="I52" s="52">
        <f>SUM(I46:I51)</f>
        <v>2537000</v>
      </c>
    </row>
    <row r="53" spans="2:9" ht="12.75">
      <c r="B53" s="62" t="s">
        <v>86</v>
      </c>
      <c r="C53" s="190" t="s">
        <v>87</v>
      </c>
      <c r="D53" s="190"/>
      <c r="E53" s="190"/>
      <c r="F53" s="190"/>
      <c r="G53" s="134">
        <v>500000</v>
      </c>
      <c r="H53" s="97"/>
      <c r="I53" s="97"/>
    </row>
    <row r="54" spans="2:9" ht="12.75">
      <c r="B54" s="62"/>
      <c r="C54" s="190" t="s">
        <v>173</v>
      </c>
      <c r="D54" s="190"/>
      <c r="E54" s="190"/>
      <c r="F54" s="190"/>
      <c r="G54" s="134">
        <v>500000</v>
      </c>
      <c r="H54" s="97"/>
      <c r="I54" s="97">
        <v>472000</v>
      </c>
    </row>
    <row r="55" spans="2:9" ht="12.75">
      <c r="B55" s="62" t="s">
        <v>88</v>
      </c>
      <c r="C55" s="190" t="s">
        <v>89</v>
      </c>
      <c r="D55" s="190"/>
      <c r="E55" s="190"/>
      <c r="F55" s="190"/>
      <c r="G55" s="134">
        <v>500000</v>
      </c>
      <c r="H55" s="97">
        <v>253350</v>
      </c>
      <c r="I55" s="97">
        <v>289000</v>
      </c>
    </row>
    <row r="56" spans="2:9" ht="12.75">
      <c r="B56" s="62"/>
      <c r="C56" s="190" t="s">
        <v>91</v>
      </c>
      <c r="D56" s="190"/>
      <c r="E56" s="190"/>
      <c r="F56" s="190"/>
      <c r="G56" s="134"/>
      <c r="H56" s="97"/>
      <c r="I56" s="97"/>
    </row>
    <row r="57" spans="2:9" ht="12.75">
      <c r="B57" s="62" t="s">
        <v>366</v>
      </c>
      <c r="C57" s="190" t="s">
        <v>92</v>
      </c>
      <c r="D57" s="190"/>
      <c r="E57" s="190"/>
      <c r="F57" s="190"/>
      <c r="G57" s="134">
        <v>3500000</v>
      </c>
      <c r="H57" s="97">
        <v>3637338</v>
      </c>
      <c r="I57" s="97">
        <v>4095000</v>
      </c>
    </row>
    <row r="58" spans="2:15" ht="12.75">
      <c r="B58" s="62" t="s">
        <v>367</v>
      </c>
      <c r="C58" s="190" t="s">
        <v>93</v>
      </c>
      <c r="D58" s="190"/>
      <c r="E58" s="190"/>
      <c r="F58" s="190"/>
      <c r="G58" s="134">
        <v>1700000</v>
      </c>
      <c r="H58" s="97">
        <v>1205418</v>
      </c>
      <c r="I58" s="97">
        <v>1181000</v>
      </c>
      <c r="N58" s="7"/>
      <c r="O58" s="7"/>
    </row>
    <row r="59" spans="2:9" ht="12.75">
      <c r="B59" s="62" t="s">
        <v>368</v>
      </c>
      <c r="C59" s="190" t="s">
        <v>94</v>
      </c>
      <c r="D59" s="190"/>
      <c r="E59" s="190"/>
      <c r="F59" s="190"/>
      <c r="G59" s="134">
        <v>1200000</v>
      </c>
      <c r="H59" s="97">
        <v>1084793</v>
      </c>
      <c r="I59" s="97">
        <v>1181000</v>
      </c>
    </row>
    <row r="60" spans="2:9" ht="12.75">
      <c r="B60" s="159" t="s">
        <v>90</v>
      </c>
      <c r="C60" s="193" t="s">
        <v>369</v>
      </c>
      <c r="D60" s="194"/>
      <c r="E60" s="194"/>
      <c r="F60" s="195"/>
      <c r="G60" s="52">
        <f>SUM(G57:G59)</f>
        <v>6400000</v>
      </c>
      <c r="H60" s="52">
        <f>SUM(H57:H59)</f>
        <v>5927549</v>
      </c>
      <c r="I60" s="52">
        <f>SUM(I57:I59)</f>
        <v>6457000</v>
      </c>
    </row>
    <row r="61" spans="2:9" ht="12.75">
      <c r="B61" s="62" t="s">
        <v>61</v>
      </c>
      <c r="C61" s="190" t="s">
        <v>62</v>
      </c>
      <c r="D61" s="190"/>
      <c r="E61" s="190"/>
      <c r="F61" s="190"/>
      <c r="G61" s="97">
        <v>800000</v>
      </c>
      <c r="H61" s="97">
        <v>1948361</v>
      </c>
      <c r="I61" s="97"/>
    </row>
    <row r="62" spans="2:9" ht="12.75">
      <c r="B62" s="62"/>
      <c r="C62" s="190" t="s">
        <v>171</v>
      </c>
      <c r="D62" s="190"/>
      <c r="E62" s="190"/>
      <c r="F62" s="190"/>
      <c r="G62" s="97">
        <v>1010000</v>
      </c>
      <c r="H62" s="97"/>
      <c r="I62" s="97">
        <v>3150000</v>
      </c>
    </row>
    <row r="63" spans="2:9" ht="12.75">
      <c r="B63" s="62"/>
      <c r="C63" s="190" t="s">
        <v>172</v>
      </c>
      <c r="D63" s="190"/>
      <c r="E63" s="190"/>
      <c r="F63" s="190"/>
      <c r="G63" s="97">
        <v>1000000</v>
      </c>
      <c r="H63" s="97"/>
      <c r="I63" s="97">
        <v>394000</v>
      </c>
    </row>
    <row r="64" spans="2:9" ht="12.75">
      <c r="B64" s="62" t="s">
        <v>95</v>
      </c>
      <c r="C64" s="190" t="s">
        <v>378</v>
      </c>
      <c r="D64" s="190"/>
      <c r="E64" s="190"/>
      <c r="F64" s="190"/>
      <c r="G64" s="97"/>
      <c r="H64" s="97">
        <v>4124460</v>
      </c>
      <c r="I64" s="97"/>
    </row>
    <row r="65" spans="2:9" ht="12.75">
      <c r="B65" s="62"/>
      <c r="C65" s="190" t="s">
        <v>379</v>
      </c>
      <c r="D65" s="190"/>
      <c r="E65" s="190"/>
      <c r="F65" s="190"/>
      <c r="G65" s="97">
        <v>815000</v>
      </c>
      <c r="H65" s="97">
        <v>242433</v>
      </c>
      <c r="I65" s="97">
        <v>2205000</v>
      </c>
    </row>
    <row r="66" spans="2:9" ht="12.75">
      <c r="B66" s="62" t="s">
        <v>160</v>
      </c>
      <c r="C66" s="190" t="s">
        <v>380</v>
      </c>
      <c r="D66" s="190"/>
      <c r="E66" s="190"/>
      <c r="F66" s="190"/>
      <c r="G66" s="97"/>
      <c r="H66" s="97">
        <v>3937008</v>
      </c>
      <c r="I66" s="97">
        <v>118000</v>
      </c>
    </row>
    <row r="67" spans="2:15" ht="12.75">
      <c r="B67" s="160" t="s">
        <v>145</v>
      </c>
      <c r="C67" s="192" t="s">
        <v>146</v>
      </c>
      <c r="D67" s="192"/>
      <c r="E67" s="192"/>
      <c r="F67" s="192"/>
      <c r="G67" s="52">
        <f>SUM(G60:G66)</f>
        <v>10025000</v>
      </c>
      <c r="H67" s="52">
        <f>SUM(H60:H66)</f>
        <v>16179811</v>
      </c>
      <c r="I67" s="52">
        <f>SUM(I60:I66)</f>
        <v>12324000</v>
      </c>
      <c r="N67" s="7"/>
      <c r="O67" s="7"/>
    </row>
    <row r="68" spans="2:15" ht="12.75">
      <c r="B68" s="62" t="s">
        <v>122</v>
      </c>
      <c r="C68" s="190" t="s">
        <v>151</v>
      </c>
      <c r="D68" s="190"/>
      <c r="E68" s="190"/>
      <c r="F68" s="190"/>
      <c r="G68" s="158">
        <v>250000</v>
      </c>
      <c r="H68" s="97">
        <v>250220</v>
      </c>
      <c r="I68" s="97">
        <v>400000</v>
      </c>
      <c r="K68" s="15"/>
      <c r="L68" s="15"/>
      <c r="M68" s="15"/>
      <c r="N68" s="15"/>
      <c r="O68" s="15"/>
    </row>
    <row r="69" spans="2:9" ht="12.75">
      <c r="B69" s="62" t="s">
        <v>40</v>
      </c>
      <c r="C69" s="190" t="s">
        <v>67</v>
      </c>
      <c r="D69" s="190"/>
      <c r="E69" s="190"/>
      <c r="F69" s="190"/>
      <c r="G69" s="97">
        <v>6883000</v>
      </c>
      <c r="H69" s="97">
        <v>6380164</v>
      </c>
      <c r="I69" s="97">
        <v>6406000</v>
      </c>
    </row>
    <row r="70" spans="2:9" ht="12.75">
      <c r="B70" s="63" t="s">
        <v>37</v>
      </c>
      <c r="C70" s="191" t="s">
        <v>68</v>
      </c>
      <c r="D70" s="190"/>
      <c r="E70" s="190"/>
      <c r="F70" s="190"/>
      <c r="G70" s="52">
        <f>G44+G52+G53+G54+G55+G67+G68+G69</f>
        <v>31597800</v>
      </c>
      <c r="H70" s="52">
        <f>H44+H52+H53+H54+H55+H67+H68+H69</f>
        <v>35696434</v>
      </c>
      <c r="I70" s="52">
        <f>I44+I52+I53+I54+I55+I67+I68+I69</f>
        <v>30336000</v>
      </c>
    </row>
    <row r="71" spans="2:9" ht="12.75">
      <c r="B71" s="62"/>
      <c r="C71" s="191"/>
      <c r="D71" s="190"/>
      <c r="E71" s="190"/>
      <c r="F71" s="190"/>
      <c r="G71" s="97"/>
      <c r="H71" s="62"/>
      <c r="I71" s="97"/>
    </row>
    <row r="72" spans="2:9" ht="12.75">
      <c r="B72" s="62"/>
      <c r="C72" s="191"/>
      <c r="D72" s="190"/>
      <c r="E72" s="190"/>
      <c r="F72" s="190"/>
      <c r="G72" s="62"/>
      <c r="H72" s="62"/>
      <c r="I72" s="97"/>
    </row>
    <row r="73" spans="2:9" ht="12.75">
      <c r="B73" s="62" t="s">
        <v>96</v>
      </c>
      <c r="C73" s="191" t="s">
        <v>370</v>
      </c>
      <c r="D73" s="190"/>
      <c r="E73" s="190"/>
      <c r="F73" s="190"/>
      <c r="G73" s="97">
        <v>500000</v>
      </c>
      <c r="H73" s="97"/>
      <c r="I73" s="97">
        <v>787000</v>
      </c>
    </row>
    <row r="74" spans="2:9" ht="12.75">
      <c r="B74" s="62"/>
      <c r="C74" s="191"/>
      <c r="D74" s="190" t="s">
        <v>163</v>
      </c>
      <c r="E74" s="190"/>
      <c r="F74" s="190"/>
      <c r="G74" s="97">
        <v>300000</v>
      </c>
      <c r="H74" s="97"/>
      <c r="I74" s="97"/>
    </row>
    <row r="75" spans="2:9" ht="12.75">
      <c r="B75" s="62"/>
      <c r="C75" s="191"/>
      <c r="D75" s="190"/>
      <c r="E75" s="190"/>
      <c r="F75" s="190"/>
      <c r="G75" s="97"/>
      <c r="H75" s="97"/>
      <c r="I75" s="97"/>
    </row>
    <row r="76" spans="2:9" ht="12.75">
      <c r="B76" s="62"/>
      <c r="C76" s="191"/>
      <c r="D76" s="190" t="s">
        <v>162</v>
      </c>
      <c r="E76" s="190"/>
      <c r="F76" s="190"/>
      <c r="G76" s="97">
        <v>2500000</v>
      </c>
      <c r="H76" s="97">
        <v>2237402</v>
      </c>
      <c r="I76" s="97"/>
    </row>
    <row r="77" spans="2:9" ht="12.75">
      <c r="B77" s="62" t="s">
        <v>97</v>
      </c>
      <c r="C77" s="191" t="s">
        <v>371</v>
      </c>
      <c r="D77" s="190"/>
      <c r="E77" s="190"/>
      <c r="F77" s="190"/>
      <c r="G77" s="97">
        <v>670000</v>
      </c>
      <c r="H77" s="97">
        <v>380000</v>
      </c>
      <c r="I77" s="97">
        <v>1339000</v>
      </c>
    </row>
    <row r="78" spans="2:9" ht="12.75">
      <c r="B78" s="62" t="s">
        <v>98</v>
      </c>
      <c r="C78" s="191" t="s">
        <v>99</v>
      </c>
      <c r="D78" s="190"/>
      <c r="E78" s="190"/>
      <c r="F78" s="190"/>
      <c r="G78" s="97">
        <v>1070000</v>
      </c>
      <c r="H78" s="97">
        <v>706699</v>
      </c>
      <c r="I78" s="97">
        <v>574000</v>
      </c>
    </row>
    <row r="79" spans="2:9" ht="12.75">
      <c r="B79" s="63" t="s">
        <v>100</v>
      </c>
      <c r="C79" s="191" t="s">
        <v>101</v>
      </c>
      <c r="D79" s="190"/>
      <c r="E79" s="190"/>
      <c r="F79" s="190"/>
      <c r="G79" s="52">
        <f>SUM(G73:G78)</f>
        <v>5040000</v>
      </c>
      <c r="H79" s="52">
        <f>SUM(H73:H78)</f>
        <v>3324101</v>
      </c>
      <c r="I79" s="52">
        <f>SUM(I73:I78)</f>
        <v>2700000</v>
      </c>
    </row>
    <row r="80" spans="2:9" ht="12.75">
      <c r="B80" s="66"/>
      <c r="C80" s="191"/>
      <c r="D80" s="190"/>
      <c r="E80" s="190"/>
      <c r="F80" s="190"/>
      <c r="G80" s="52"/>
      <c r="H80" s="62"/>
      <c r="I80" s="97"/>
    </row>
    <row r="81" spans="2:9" ht="12.75">
      <c r="B81" s="171" t="s">
        <v>10</v>
      </c>
      <c r="C81" s="172"/>
      <c r="D81" s="172"/>
      <c r="E81" s="172"/>
      <c r="F81" s="173"/>
      <c r="G81" s="107">
        <f>SUM(G26+G30+G70+G79)</f>
        <v>166652000</v>
      </c>
      <c r="H81" s="107">
        <f>SUM(H26+H30+H70+H79)</f>
        <v>173453324</v>
      </c>
      <c r="I81" s="107">
        <f>SUM(I26+I30+I70+I79)+196</f>
        <v>194475000</v>
      </c>
    </row>
    <row r="82" spans="2:9" ht="12.75">
      <c r="B82" s="24"/>
      <c r="C82" s="24"/>
      <c r="D82" s="24"/>
      <c r="E82" s="24"/>
      <c r="F82" s="24"/>
      <c r="G82" s="23"/>
      <c r="H82" s="123"/>
      <c r="I82" s="123"/>
    </row>
    <row r="83" spans="2:9" ht="12.75">
      <c r="B83" s="24"/>
      <c r="C83" s="24"/>
      <c r="D83" s="24"/>
      <c r="E83" s="24"/>
      <c r="F83" s="24"/>
      <c r="G83" s="124"/>
      <c r="H83" s="130"/>
      <c r="I83" s="147"/>
    </row>
    <row r="84" spans="2:9" ht="12.75">
      <c r="B84" s="24"/>
      <c r="C84" s="24"/>
      <c r="D84" s="24"/>
      <c r="E84" s="24"/>
      <c r="F84" s="24"/>
      <c r="G84" s="24"/>
      <c r="H84" s="130"/>
      <c r="I84" s="130"/>
    </row>
    <row r="85" spans="2:9" ht="12.75">
      <c r="B85" s="24"/>
      <c r="C85" s="24"/>
      <c r="D85" s="24"/>
      <c r="E85" s="24"/>
      <c r="F85" s="24"/>
      <c r="G85" s="23"/>
      <c r="H85" s="23"/>
      <c r="I85" s="23"/>
    </row>
    <row r="87" spans="2:3" ht="12.75">
      <c r="B87" s="3"/>
      <c r="C87" s="3"/>
    </row>
    <row r="89" ht="12.75">
      <c r="G89" s="5"/>
    </row>
    <row r="90" ht="12.75">
      <c r="G90" s="5"/>
    </row>
    <row r="92" spans="2:7" ht="12.75">
      <c r="B92" s="3"/>
      <c r="C92" s="3"/>
      <c r="D92" s="3"/>
      <c r="E92" s="3"/>
      <c r="F92" s="3"/>
      <c r="G92" s="4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9" spans="2:7" ht="12.75">
      <c r="B99" s="2"/>
      <c r="G99" s="4"/>
    </row>
    <row r="100" ht="12.75">
      <c r="G100" s="4"/>
    </row>
    <row r="101" ht="12.75">
      <c r="G101" s="4"/>
    </row>
  </sheetData>
  <sheetProtection/>
  <mergeCells count="75">
    <mergeCell ref="B81:F81"/>
    <mergeCell ref="B9:I9"/>
    <mergeCell ref="C11:F11"/>
    <mergeCell ref="C12:F12"/>
    <mergeCell ref="C21:F21"/>
    <mergeCell ref="C18:F18"/>
    <mergeCell ref="C14:F14"/>
    <mergeCell ref="C24:F24"/>
    <mergeCell ref="C25:F25"/>
    <mergeCell ref="C26:F26"/>
    <mergeCell ref="B7:I7"/>
    <mergeCell ref="B8:I8"/>
    <mergeCell ref="C10:F10"/>
    <mergeCell ref="C23:F23"/>
    <mergeCell ref="C13:F13"/>
    <mergeCell ref="C15:F15"/>
    <mergeCell ref="C16:F16"/>
    <mergeCell ref="C17:F17"/>
    <mergeCell ref="C19:F19"/>
    <mergeCell ref="C20:F20"/>
    <mergeCell ref="C27:F27"/>
    <mergeCell ref="C28:F28"/>
    <mergeCell ref="C29:F29"/>
    <mergeCell ref="C30:F30"/>
    <mergeCell ref="C31:F31"/>
    <mergeCell ref="C36:F36"/>
    <mergeCell ref="C37:F37"/>
    <mergeCell ref="C32:F32"/>
    <mergeCell ref="C33:F33"/>
    <mergeCell ref="C34:F34"/>
    <mergeCell ref="C35:F35"/>
    <mergeCell ref="C40:F40"/>
    <mergeCell ref="C41:F41"/>
    <mergeCell ref="C42:F42"/>
    <mergeCell ref="C38:F38"/>
    <mergeCell ref="C39:F39"/>
    <mergeCell ref="C43:F43"/>
    <mergeCell ref="C45:F45"/>
    <mergeCell ref="C46:F46"/>
    <mergeCell ref="C47:F47"/>
    <mergeCell ref="C44:F44"/>
    <mergeCell ref="C48:F48"/>
    <mergeCell ref="C49:F49"/>
    <mergeCell ref="C50:F50"/>
    <mergeCell ref="C52:F52"/>
    <mergeCell ref="C51:F51"/>
    <mergeCell ref="C53:F53"/>
    <mergeCell ref="C54:F54"/>
    <mergeCell ref="C55:F55"/>
    <mergeCell ref="C56:F56"/>
    <mergeCell ref="C57:F57"/>
    <mergeCell ref="C58:F58"/>
    <mergeCell ref="C59:F59"/>
    <mergeCell ref="C61:F61"/>
    <mergeCell ref="C60:F60"/>
    <mergeCell ref="C62:F62"/>
    <mergeCell ref="C63:F63"/>
    <mergeCell ref="C64:F64"/>
    <mergeCell ref="C65:F65"/>
    <mergeCell ref="C72:F72"/>
    <mergeCell ref="C73:F73"/>
    <mergeCell ref="C66:F66"/>
    <mergeCell ref="C67:F67"/>
    <mergeCell ref="C69:F69"/>
    <mergeCell ref="C68:F68"/>
    <mergeCell ref="C22:F22"/>
    <mergeCell ref="C78:F78"/>
    <mergeCell ref="C79:F79"/>
    <mergeCell ref="C80:F80"/>
    <mergeCell ref="C74:F74"/>
    <mergeCell ref="C75:F75"/>
    <mergeCell ref="C76:F76"/>
    <mergeCell ref="C77:F77"/>
    <mergeCell ref="C70:F70"/>
    <mergeCell ref="C71:F7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J43" sqref="J43"/>
    </sheetView>
  </sheetViews>
  <sheetFormatPr defaultColWidth="9.140625" defaultRowHeight="12.75"/>
  <cols>
    <col min="7" max="7" width="11.00390625" style="0" customWidth="1"/>
    <col min="8" max="8" width="20.7109375" style="0" customWidth="1"/>
    <col min="9" max="9" width="14.28125" style="1" customWidth="1"/>
    <col min="10" max="10" width="21.00390625" style="1" customWidth="1"/>
    <col min="11" max="11" width="13.7109375" style="0" bestFit="1" customWidth="1"/>
    <col min="17" max="17" width="11.421875" style="0" customWidth="1"/>
    <col min="18" max="18" width="11.28125" style="0" customWidth="1"/>
    <col min="19" max="20" width="18.28125" style="0" customWidth="1"/>
  </cols>
  <sheetData>
    <row r="1" ht="12.75">
      <c r="A1" s="3" t="s">
        <v>147</v>
      </c>
    </row>
    <row r="2" spans="1:10" ht="12.75">
      <c r="A2" s="3" t="s">
        <v>148</v>
      </c>
      <c r="J2" s="40" t="s">
        <v>271</v>
      </c>
    </row>
    <row r="4" spans="2:10" ht="12.75">
      <c r="B4" s="3"/>
      <c r="C4" s="3"/>
      <c r="J4" s="40" t="s">
        <v>354</v>
      </c>
    </row>
    <row r="5" spans="2:3" ht="12.75">
      <c r="B5" s="3"/>
      <c r="C5" s="3"/>
    </row>
    <row r="6" spans="2:10" ht="12.75">
      <c r="B6" s="200" t="s">
        <v>17</v>
      </c>
      <c r="C6" s="201"/>
      <c r="D6" s="201"/>
      <c r="E6" s="201"/>
      <c r="F6" s="201"/>
      <c r="G6" s="201"/>
      <c r="H6" s="201"/>
      <c r="I6" s="201"/>
      <c r="J6" s="201"/>
    </row>
    <row r="7" spans="2:10" ht="12.75">
      <c r="B7" s="62"/>
      <c r="C7" s="190"/>
      <c r="D7" s="190"/>
      <c r="E7" s="190"/>
      <c r="F7" s="190"/>
      <c r="G7" s="190"/>
      <c r="H7" s="64"/>
      <c r="I7" s="148"/>
      <c r="J7" s="148"/>
    </row>
    <row r="8" spans="2:10" ht="12.75">
      <c r="B8" s="66" t="s">
        <v>2</v>
      </c>
      <c r="C8" s="192" t="s">
        <v>3</v>
      </c>
      <c r="D8" s="190"/>
      <c r="E8" s="190"/>
      <c r="F8" s="190"/>
      <c r="G8" s="190"/>
      <c r="H8" s="72" t="s">
        <v>139</v>
      </c>
      <c r="I8" s="138" t="s">
        <v>337</v>
      </c>
      <c r="J8" s="138" t="s">
        <v>338</v>
      </c>
    </row>
    <row r="9" spans="2:10" ht="12.75">
      <c r="B9" s="62" t="s">
        <v>106</v>
      </c>
      <c r="C9" s="199" t="s">
        <v>107</v>
      </c>
      <c r="D9" s="199"/>
      <c r="E9" s="199"/>
      <c r="F9" s="199"/>
      <c r="G9" s="199"/>
      <c r="H9" s="149">
        <v>63620000</v>
      </c>
      <c r="I9" s="97">
        <v>67022703</v>
      </c>
      <c r="J9" s="97">
        <v>74000000</v>
      </c>
    </row>
    <row r="10" spans="2:10" ht="12.75">
      <c r="B10" s="62" t="s">
        <v>373</v>
      </c>
      <c r="C10" s="199" t="s">
        <v>363</v>
      </c>
      <c r="D10" s="199"/>
      <c r="E10" s="199"/>
      <c r="F10" s="199"/>
      <c r="G10" s="199"/>
      <c r="H10" s="149"/>
      <c r="I10" s="97">
        <v>60000</v>
      </c>
      <c r="J10" s="97"/>
    </row>
    <row r="11" spans="2:19" ht="15">
      <c r="B11" s="62" t="s">
        <v>108</v>
      </c>
      <c r="C11" s="199" t="s">
        <v>109</v>
      </c>
      <c r="D11" s="199"/>
      <c r="E11" s="199"/>
      <c r="F11" s="199"/>
      <c r="G11" s="199"/>
      <c r="H11" s="97">
        <v>680000</v>
      </c>
      <c r="I11" s="97">
        <v>770000</v>
      </c>
      <c r="J11" s="97">
        <v>1500000</v>
      </c>
      <c r="L11" s="203"/>
      <c r="M11" s="203"/>
      <c r="N11" s="203"/>
      <c r="O11" s="203"/>
      <c r="P11" s="203"/>
      <c r="Q11" s="203"/>
      <c r="R11" s="203"/>
      <c r="S11" s="203"/>
    </row>
    <row r="12" spans="2:19" ht="15">
      <c r="B12" s="62" t="s">
        <v>110</v>
      </c>
      <c r="C12" s="199" t="s">
        <v>111</v>
      </c>
      <c r="D12" s="199"/>
      <c r="E12" s="199"/>
      <c r="F12" s="199"/>
      <c r="G12" s="199"/>
      <c r="H12" s="97"/>
      <c r="I12" s="97"/>
      <c r="J12" s="97"/>
      <c r="K12" s="3"/>
      <c r="M12" s="12"/>
      <c r="N12" s="12"/>
      <c r="O12" s="12"/>
      <c r="P12" s="10"/>
      <c r="Q12" s="11"/>
      <c r="R12" s="26"/>
      <c r="S12" s="27"/>
    </row>
    <row r="13" spans="2:19" ht="15">
      <c r="B13" s="62" t="s">
        <v>140</v>
      </c>
      <c r="C13" s="199" t="s">
        <v>141</v>
      </c>
      <c r="D13" s="199"/>
      <c r="E13" s="199"/>
      <c r="F13" s="199"/>
      <c r="G13" s="199"/>
      <c r="H13" s="97">
        <v>100000</v>
      </c>
      <c r="I13" s="97">
        <v>95412</v>
      </c>
      <c r="J13" s="97">
        <v>500000</v>
      </c>
      <c r="M13" s="12"/>
      <c r="N13" s="12"/>
      <c r="O13" s="12"/>
      <c r="P13" s="10"/>
      <c r="Q13" s="11"/>
      <c r="R13" s="26"/>
      <c r="S13" s="27"/>
    </row>
    <row r="14" spans="2:19" ht="15">
      <c r="B14" s="150" t="s">
        <v>28</v>
      </c>
      <c r="C14" s="192" t="s">
        <v>124</v>
      </c>
      <c r="D14" s="190"/>
      <c r="E14" s="190"/>
      <c r="F14" s="190"/>
      <c r="G14" s="190"/>
      <c r="H14" s="151">
        <f>SUM(H9:H13)</f>
        <v>64400000</v>
      </c>
      <c r="I14" s="97">
        <v>68162000</v>
      </c>
      <c r="J14" s="52">
        <f>SUM(J9:J13)</f>
        <v>76000000</v>
      </c>
      <c r="M14" s="12"/>
      <c r="N14" s="12"/>
      <c r="O14" s="12"/>
      <c r="P14" s="10"/>
      <c r="Q14" s="11"/>
      <c r="R14" s="26"/>
      <c r="S14" s="27"/>
    </row>
    <row r="15" spans="2:19" ht="15">
      <c r="B15" s="150" t="s">
        <v>359</v>
      </c>
      <c r="C15" s="192" t="s">
        <v>360</v>
      </c>
      <c r="D15" s="190"/>
      <c r="E15" s="190"/>
      <c r="F15" s="190"/>
      <c r="G15" s="190"/>
      <c r="H15" s="151"/>
      <c r="I15" s="97">
        <v>320000</v>
      </c>
      <c r="J15" s="97">
        <v>3000000</v>
      </c>
      <c r="M15" s="12"/>
      <c r="N15" s="12"/>
      <c r="O15" s="12"/>
      <c r="P15" s="10"/>
      <c r="Q15" s="11"/>
      <c r="R15" s="26"/>
      <c r="S15" s="27"/>
    </row>
    <row r="16" spans="2:19" ht="12.75">
      <c r="B16" s="150" t="s">
        <v>31</v>
      </c>
      <c r="C16" s="192" t="s">
        <v>112</v>
      </c>
      <c r="D16" s="190"/>
      <c r="E16" s="190"/>
      <c r="F16" s="190"/>
      <c r="G16" s="190"/>
      <c r="H16" s="151">
        <v>17455000</v>
      </c>
      <c r="I16" s="97">
        <v>17719000</v>
      </c>
      <c r="J16" s="52">
        <v>21330000</v>
      </c>
      <c r="K16" s="1"/>
      <c r="M16" s="12"/>
      <c r="N16" s="12"/>
      <c r="O16" s="12"/>
      <c r="P16" s="10"/>
      <c r="Q16" s="1"/>
      <c r="R16" s="1"/>
      <c r="S16" s="6"/>
    </row>
    <row r="17" spans="2:19" ht="12.75">
      <c r="B17" s="150"/>
      <c r="C17" s="192"/>
      <c r="D17" s="190"/>
      <c r="E17" s="190"/>
      <c r="F17" s="190"/>
      <c r="G17" s="190"/>
      <c r="H17" s="151"/>
      <c r="I17" s="97"/>
      <c r="J17" s="97"/>
      <c r="K17" s="1"/>
      <c r="M17" s="12"/>
      <c r="N17" s="12"/>
      <c r="O17" s="12"/>
      <c r="P17" s="10"/>
      <c r="Q17" s="1"/>
      <c r="R17" s="1"/>
      <c r="S17" s="6"/>
    </row>
    <row r="18" spans="2:19" ht="12.75">
      <c r="B18" s="66" t="s">
        <v>52</v>
      </c>
      <c r="C18" s="192" t="s">
        <v>55</v>
      </c>
      <c r="D18" s="190"/>
      <c r="E18" s="190"/>
      <c r="F18" s="190"/>
      <c r="G18" s="190"/>
      <c r="H18" s="97"/>
      <c r="I18" s="97"/>
      <c r="J18" s="97"/>
      <c r="K18" s="1"/>
      <c r="M18" s="12"/>
      <c r="N18" s="12"/>
      <c r="O18" s="12"/>
      <c r="P18" s="10"/>
      <c r="Q18" s="1"/>
      <c r="R18" s="1"/>
      <c r="S18" s="6"/>
    </row>
    <row r="19" spans="2:19" ht="12.75">
      <c r="B19" s="62"/>
      <c r="C19" s="199" t="s">
        <v>113</v>
      </c>
      <c r="D19" s="199"/>
      <c r="E19" s="199"/>
      <c r="F19" s="199"/>
      <c r="G19" s="199"/>
      <c r="H19" s="97">
        <v>30000</v>
      </c>
      <c r="I19" s="97">
        <v>19431</v>
      </c>
      <c r="J19" s="97">
        <v>30000</v>
      </c>
      <c r="K19" s="1"/>
      <c r="M19" s="12"/>
      <c r="N19" s="12"/>
      <c r="O19" s="12"/>
      <c r="P19" s="10"/>
      <c r="Q19" s="1"/>
      <c r="R19" s="1"/>
      <c r="S19" s="6"/>
    </row>
    <row r="20" spans="2:19" ht="12.75">
      <c r="B20" s="62"/>
      <c r="C20" s="199" t="s">
        <v>81</v>
      </c>
      <c r="D20" s="199"/>
      <c r="E20" s="199"/>
      <c r="F20" s="199"/>
      <c r="G20" s="199"/>
      <c r="H20" s="97">
        <v>500000</v>
      </c>
      <c r="I20" s="97">
        <v>498580</v>
      </c>
      <c r="J20" s="97">
        <v>700000</v>
      </c>
      <c r="K20" s="1"/>
      <c r="M20" s="12"/>
      <c r="N20" s="12"/>
      <c r="O20" s="12"/>
      <c r="P20" s="10"/>
      <c r="Q20" s="1"/>
      <c r="R20" s="1"/>
      <c r="S20" s="6"/>
    </row>
    <row r="21" spans="2:19" ht="12.75">
      <c r="B21" s="62"/>
      <c r="C21" s="199" t="s">
        <v>114</v>
      </c>
      <c r="D21" s="199"/>
      <c r="E21" s="199"/>
      <c r="F21" s="199"/>
      <c r="G21" s="199"/>
      <c r="H21" s="97">
        <v>500000</v>
      </c>
      <c r="I21" s="97">
        <v>469582</v>
      </c>
      <c r="J21" s="97">
        <v>500000</v>
      </c>
      <c r="K21" s="1"/>
      <c r="M21" s="12"/>
      <c r="N21" s="12"/>
      <c r="O21" s="12"/>
      <c r="P21" s="10"/>
      <c r="Q21" s="1"/>
      <c r="R21" s="1"/>
      <c r="S21" s="6"/>
    </row>
    <row r="22" spans="2:19" ht="12.75">
      <c r="B22" s="62"/>
      <c r="C22" s="199" t="s">
        <v>115</v>
      </c>
      <c r="D22" s="199"/>
      <c r="E22" s="199"/>
      <c r="F22" s="199"/>
      <c r="G22" s="199"/>
      <c r="H22" s="97">
        <v>500000</v>
      </c>
      <c r="I22" s="97">
        <v>416921</v>
      </c>
      <c r="J22" s="97">
        <v>385000</v>
      </c>
      <c r="K22" s="1"/>
      <c r="M22" s="12"/>
      <c r="N22" s="12"/>
      <c r="O22" s="12"/>
      <c r="P22" s="10"/>
      <c r="Q22" s="1"/>
      <c r="R22" s="1"/>
      <c r="S22" s="6"/>
    </row>
    <row r="23" spans="2:19" ht="12.75">
      <c r="B23" s="66" t="s">
        <v>57</v>
      </c>
      <c r="C23" s="192" t="s">
        <v>58</v>
      </c>
      <c r="D23" s="190"/>
      <c r="E23" s="190"/>
      <c r="F23" s="190"/>
      <c r="G23" s="190"/>
      <c r="H23" s="52"/>
      <c r="I23" s="97"/>
      <c r="J23" s="97"/>
      <c r="K23" s="1"/>
      <c r="M23" s="12"/>
      <c r="N23" s="12"/>
      <c r="O23" s="12"/>
      <c r="P23" s="10"/>
      <c r="Q23" s="1"/>
      <c r="R23" s="1"/>
      <c r="S23" s="6"/>
    </row>
    <row r="24" spans="2:19" ht="12.75">
      <c r="B24" s="62"/>
      <c r="C24" s="202" t="s">
        <v>116</v>
      </c>
      <c r="D24" s="190"/>
      <c r="E24" s="190"/>
      <c r="F24" s="190"/>
      <c r="G24" s="190"/>
      <c r="H24" s="97">
        <v>40000</v>
      </c>
      <c r="I24" s="97">
        <v>22594</v>
      </c>
      <c r="J24" s="97">
        <v>40000</v>
      </c>
      <c r="K24" s="1"/>
      <c r="M24" s="12"/>
      <c r="N24" s="12"/>
      <c r="O24" s="12"/>
      <c r="P24" s="10"/>
      <c r="Q24" s="1"/>
      <c r="R24" s="1"/>
      <c r="S24" s="6"/>
    </row>
    <row r="25" spans="2:19" ht="12.75">
      <c r="B25" s="62"/>
      <c r="C25" s="202" t="s">
        <v>83</v>
      </c>
      <c r="D25" s="190"/>
      <c r="E25" s="190"/>
      <c r="F25" s="190"/>
      <c r="G25" s="190"/>
      <c r="H25" s="134">
        <v>300000</v>
      </c>
      <c r="I25" s="97">
        <v>2029703</v>
      </c>
      <c r="J25" s="97">
        <v>500000</v>
      </c>
      <c r="K25" s="1"/>
      <c r="M25" s="12"/>
      <c r="N25" s="12"/>
      <c r="O25" s="12"/>
      <c r="P25" s="10"/>
      <c r="Q25" s="1"/>
      <c r="R25" s="1"/>
      <c r="S25" s="6"/>
    </row>
    <row r="26" spans="2:19" ht="12.75">
      <c r="B26" s="62"/>
      <c r="C26" s="202" t="s">
        <v>117</v>
      </c>
      <c r="D26" s="190"/>
      <c r="E26" s="190"/>
      <c r="F26" s="190"/>
      <c r="G26" s="190"/>
      <c r="H26" s="134">
        <v>500000</v>
      </c>
      <c r="I26" s="97"/>
      <c r="J26" s="97">
        <v>1500000</v>
      </c>
      <c r="K26" s="2">
        <f>SUM(K16:K25)</f>
        <v>0</v>
      </c>
      <c r="M26" s="12"/>
      <c r="N26" s="12"/>
      <c r="O26" s="12"/>
      <c r="P26" s="10"/>
      <c r="Q26" s="1"/>
      <c r="R26" s="1"/>
      <c r="S26" s="6"/>
    </row>
    <row r="27" spans="2:19" ht="12.75">
      <c r="B27" s="66" t="s">
        <v>143</v>
      </c>
      <c r="C27" s="191" t="s">
        <v>144</v>
      </c>
      <c r="D27" s="204"/>
      <c r="E27" s="204"/>
      <c r="F27" s="204"/>
      <c r="G27" s="204"/>
      <c r="H27" s="52">
        <f>SUM(H19:H26)</f>
        <v>2370000</v>
      </c>
      <c r="I27" s="52">
        <f>SUM(I19:I26)</f>
        <v>3456811</v>
      </c>
      <c r="J27" s="52">
        <f>SUM(J19:J26)</f>
        <v>3655000</v>
      </c>
      <c r="K27" s="2"/>
      <c r="M27" s="12"/>
      <c r="N27" s="12"/>
      <c r="O27" s="12"/>
      <c r="P27" s="10"/>
      <c r="Q27" s="1"/>
      <c r="R27" s="1"/>
      <c r="S27" s="6"/>
    </row>
    <row r="28" spans="2:19" ht="12.75">
      <c r="B28" s="66" t="s">
        <v>86</v>
      </c>
      <c r="C28" s="191" t="s">
        <v>118</v>
      </c>
      <c r="D28" s="204"/>
      <c r="E28" s="204"/>
      <c r="F28" s="204"/>
      <c r="G28" s="204"/>
      <c r="H28" s="52">
        <v>300000</v>
      </c>
      <c r="I28" s="52">
        <v>212058</v>
      </c>
      <c r="J28" s="52">
        <v>450000</v>
      </c>
      <c r="K28" s="1"/>
      <c r="M28" s="12"/>
      <c r="N28" s="12"/>
      <c r="O28" s="12"/>
      <c r="P28" s="10"/>
      <c r="Q28" s="1"/>
      <c r="R28" s="1"/>
      <c r="S28" s="6"/>
    </row>
    <row r="29" spans="2:19" ht="12.75">
      <c r="B29" s="66" t="s">
        <v>90</v>
      </c>
      <c r="C29" s="191" t="s">
        <v>91</v>
      </c>
      <c r="D29" s="204"/>
      <c r="E29" s="204"/>
      <c r="F29" s="204"/>
      <c r="G29" s="204"/>
      <c r="H29" s="134"/>
      <c r="I29" s="97"/>
      <c r="J29" s="97"/>
      <c r="K29" s="2"/>
      <c r="M29" s="12"/>
      <c r="N29" s="12"/>
      <c r="O29" s="12"/>
      <c r="P29" s="10"/>
      <c r="Q29" s="1"/>
      <c r="R29" s="1"/>
      <c r="S29" s="6"/>
    </row>
    <row r="30" spans="2:19" ht="12.75">
      <c r="B30" s="62"/>
      <c r="C30" s="202" t="s">
        <v>119</v>
      </c>
      <c r="D30" s="190"/>
      <c r="E30" s="190"/>
      <c r="F30" s="190"/>
      <c r="G30" s="190"/>
      <c r="H30" s="134">
        <v>2000000</v>
      </c>
      <c r="I30" s="97">
        <v>1104838</v>
      </c>
      <c r="J30" s="97">
        <v>1900000</v>
      </c>
      <c r="K30" s="1"/>
      <c r="M30" s="12"/>
      <c r="N30" s="12"/>
      <c r="O30" s="12"/>
      <c r="P30" s="10"/>
      <c r="Q30" s="1"/>
      <c r="R30" s="1"/>
      <c r="S30" s="6"/>
    </row>
    <row r="31" spans="2:19" ht="12.75">
      <c r="B31" s="62"/>
      <c r="C31" s="202" t="s">
        <v>93</v>
      </c>
      <c r="D31" s="190"/>
      <c r="E31" s="190"/>
      <c r="F31" s="190"/>
      <c r="G31" s="190"/>
      <c r="H31" s="134">
        <v>2000000</v>
      </c>
      <c r="I31" s="97">
        <v>1489881</v>
      </c>
      <c r="J31" s="97">
        <v>2000000</v>
      </c>
      <c r="K31" s="1"/>
      <c r="M31" s="12"/>
      <c r="N31" s="12"/>
      <c r="O31" s="12"/>
      <c r="P31" s="10"/>
      <c r="Q31" s="1"/>
      <c r="R31" s="1"/>
      <c r="S31" s="6"/>
    </row>
    <row r="32" spans="2:19" ht="12.75">
      <c r="B32" s="62"/>
      <c r="C32" s="202" t="s">
        <v>120</v>
      </c>
      <c r="D32" s="190"/>
      <c r="E32" s="190"/>
      <c r="F32" s="190"/>
      <c r="G32" s="190"/>
      <c r="H32" s="134">
        <v>900000</v>
      </c>
      <c r="I32" s="97">
        <v>851636</v>
      </c>
      <c r="J32" s="97">
        <v>900000</v>
      </c>
      <c r="K32" s="1"/>
      <c r="M32" s="12"/>
      <c r="N32" s="12"/>
      <c r="O32" s="12"/>
      <c r="P32" s="10"/>
      <c r="Q32" s="1"/>
      <c r="R32" s="1"/>
      <c r="S32" s="6"/>
    </row>
    <row r="33" spans="2:19" ht="12.75">
      <c r="B33" s="66" t="s">
        <v>43</v>
      </c>
      <c r="C33" s="202" t="s">
        <v>44</v>
      </c>
      <c r="D33" s="190"/>
      <c r="E33" s="190"/>
      <c r="F33" s="190"/>
      <c r="G33" s="190"/>
      <c r="H33" s="134"/>
      <c r="I33" s="97">
        <v>543870</v>
      </c>
      <c r="J33" s="97"/>
      <c r="K33" s="1"/>
      <c r="M33" s="12"/>
      <c r="N33" s="12"/>
      <c r="O33" s="12"/>
      <c r="P33" s="10"/>
      <c r="Q33" s="1"/>
      <c r="R33" s="1"/>
      <c r="S33" s="6"/>
    </row>
    <row r="34" spans="2:19" ht="12.75">
      <c r="B34" s="66" t="s">
        <v>61</v>
      </c>
      <c r="C34" s="202" t="s">
        <v>62</v>
      </c>
      <c r="D34" s="190"/>
      <c r="E34" s="190"/>
      <c r="F34" s="190"/>
      <c r="G34" s="190"/>
      <c r="H34" s="144">
        <v>500000</v>
      </c>
      <c r="I34" s="97">
        <v>348700</v>
      </c>
      <c r="J34" s="97">
        <v>800000</v>
      </c>
      <c r="K34" s="2"/>
      <c r="M34" s="12"/>
      <c r="N34" s="12"/>
      <c r="O34" s="12"/>
      <c r="P34" s="10"/>
      <c r="Q34" s="1"/>
      <c r="R34" s="1"/>
      <c r="S34" s="6"/>
    </row>
    <row r="35" spans="2:19" ht="12.75">
      <c r="B35" s="66" t="s">
        <v>121</v>
      </c>
      <c r="C35" s="202" t="s">
        <v>353</v>
      </c>
      <c r="D35" s="190"/>
      <c r="E35" s="190"/>
      <c r="F35" s="190"/>
      <c r="G35" s="190"/>
      <c r="H35" s="144">
        <v>2800000</v>
      </c>
      <c r="I35" s="97">
        <v>1885090</v>
      </c>
      <c r="J35" s="97">
        <v>2300000</v>
      </c>
      <c r="K35" s="2"/>
      <c r="M35" s="12"/>
      <c r="N35" s="12"/>
      <c r="O35" s="12"/>
      <c r="P35" s="10"/>
      <c r="Q35" s="1"/>
      <c r="R35" s="1"/>
      <c r="S35" s="6"/>
    </row>
    <row r="36" spans="2:19" ht="12.75">
      <c r="B36" s="66" t="s">
        <v>95</v>
      </c>
      <c r="C36" s="202" t="s">
        <v>352</v>
      </c>
      <c r="D36" s="190"/>
      <c r="E36" s="190"/>
      <c r="F36" s="190"/>
      <c r="G36" s="190"/>
      <c r="H36" s="144">
        <v>1200000</v>
      </c>
      <c r="I36" s="97">
        <v>2171735</v>
      </c>
      <c r="J36" s="97">
        <v>1200000</v>
      </c>
      <c r="K36" s="2"/>
      <c r="M36" s="12"/>
      <c r="N36" s="12"/>
      <c r="O36" s="12"/>
      <c r="P36" s="10"/>
      <c r="Q36" s="1"/>
      <c r="R36" s="1"/>
      <c r="S36" s="6"/>
    </row>
    <row r="37" spans="2:19" ht="12.75">
      <c r="B37" s="66" t="s">
        <v>145</v>
      </c>
      <c r="C37" s="191" t="s">
        <v>146</v>
      </c>
      <c r="D37" s="190"/>
      <c r="E37" s="190"/>
      <c r="F37" s="190"/>
      <c r="G37" s="190"/>
      <c r="H37" s="146">
        <f>SUM(H30:H36)</f>
        <v>9400000</v>
      </c>
      <c r="I37" s="146">
        <f>SUM(I30:I36)</f>
        <v>8395750</v>
      </c>
      <c r="J37" s="146">
        <f>SUM(J30:J36)</f>
        <v>9100000</v>
      </c>
      <c r="K37" s="2"/>
      <c r="M37" s="12"/>
      <c r="N37" s="12"/>
      <c r="O37" s="12"/>
      <c r="P37" s="10"/>
      <c r="Q37" s="1"/>
      <c r="R37" s="1"/>
      <c r="S37" s="6"/>
    </row>
    <row r="38" spans="2:19" ht="12.75">
      <c r="B38" s="66" t="s">
        <v>122</v>
      </c>
      <c r="C38" s="202" t="s">
        <v>151</v>
      </c>
      <c r="D38" s="190"/>
      <c r="E38" s="190"/>
      <c r="F38" s="190"/>
      <c r="G38" s="190"/>
      <c r="H38" s="144">
        <v>750000</v>
      </c>
      <c r="I38" s="97">
        <v>419050</v>
      </c>
      <c r="J38" s="97">
        <v>700000</v>
      </c>
      <c r="K38" s="23"/>
      <c r="M38" s="12"/>
      <c r="N38" s="12"/>
      <c r="O38" s="12"/>
      <c r="P38" s="10"/>
      <c r="Q38" s="1"/>
      <c r="R38" s="1"/>
      <c r="S38" s="6"/>
    </row>
    <row r="39" spans="2:19" ht="12.75">
      <c r="B39" s="62"/>
      <c r="C39" s="202" t="s">
        <v>361</v>
      </c>
      <c r="D39" s="190"/>
      <c r="E39" s="190"/>
      <c r="F39" s="190"/>
      <c r="G39" s="190"/>
      <c r="H39" s="144"/>
      <c r="I39" s="97"/>
      <c r="J39" s="97">
        <v>500000</v>
      </c>
      <c r="K39" s="23"/>
      <c r="M39" s="12"/>
      <c r="N39" s="12"/>
      <c r="O39" s="12"/>
      <c r="P39" s="10"/>
      <c r="Q39" s="1"/>
      <c r="R39" s="1"/>
      <c r="S39" s="6"/>
    </row>
    <row r="40" spans="2:19" ht="12.75">
      <c r="B40" s="62"/>
      <c r="C40" s="205" t="s">
        <v>142</v>
      </c>
      <c r="D40" s="175"/>
      <c r="E40" s="175"/>
      <c r="F40" s="175"/>
      <c r="G40" s="176"/>
      <c r="H40" s="144">
        <v>250000</v>
      </c>
      <c r="I40" s="97"/>
      <c r="J40" s="97">
        <v>250000</v>
      </c>
      <c r="K40" s="23"/>
      <c r="M40" s="12"/>
      <c r="N40" s="12"/>
      <c r="O40" s="12"/>
      <c r="P40" s="10"/>
      <c r="Q40" s="1"/>
      <c r="R40" s="1"/>
      <c r="S40" s="6"/>
    </row>
    <row r="41" spans="2:19" ht="12.75">
      <c r="B41" s="161" t="s">
        <v>374</v>
      </c>
      <c r="C41" s="177" t="s">
        <v>375</v>
      </c>
      <c r="D41" s="178"/>
      <c r="E41" s="178"/>
      <c r="F41" s="178"/>
      <c r="G41" s="178"/>
      <c r="H41" s="4">
        <f>SUM(H38:H40)</f>
        <v>1000000</v>
      </c>
      <c r="I41" s="4">
        <f>SUM(I38:I40)</f>
        <v>419050</v>
      </c>
      <c r="J41" s="4">
        <f>SUM(J38:J40)</f>
        <v>1450000</v>
      </c>
      <c r="M41" s="12"/>
      <c r="N41" s="12"/>
      <c r="O41" s="12"/>
      <c r="P41" s="10"/>
      <c r="Q41" s="1"/>
      <c r="R41" s="1"/>
      <c r="S41" s="6"/>
    </row>
    <row r="42" spans="2:19" ht="12.75">
      <c r="B42" s="66" t="s">
        <v>40</v>
      </c>
      <c r="C42" s="202" t="s">
        <v>67</v>
      </c>
      <c r="D42" s="190"/>
      <c r="E42" s="190"/>
      <c r="F42" s="190"/>
      <c r="G42" s="190"/>
      <c r="H42" s="146">
        <v>3327000</v>
      </c>
      <c r="I42" s="52">
        <v>2138684</v>
      </c>
      <c r="J42" s="52">
        <v>3761000</v>
      </c>
      <c r="M42" s="12"/>
      <c r="N42" s="12"/>
      <c r="O42" s="12"/>
      <c r="P42" s="10"/>
      <c r="Q42" s="1"/>
      <c r="R42" s="1"/>
      <c r="S42" s="6"/>
    </row>
    <row r="43" spans="2:19" ht="12.75">
      <c r="B43" s="150" t="s">
        <v>37</v>
      </c>
      <c r="C43" s="191" t="s">
        <v>38</v>
      </c>
      <c r="D43" s="190"/>
      <c r="E43" s="190"/>
      <c r="F43" s="190"/>
      <c r="G43" s="190"/>
      <c r="H43" s="146">
        <f>H27+H28+H37+H41+H42</f>
        <v>16397000</v>
      </c>
      <c r="I43" s="146">
        <f>I27+I28+I37+I41+I42</f>
        <v>14622353</v>
      </c>
      <c r="J43" s="146">
        <f>J27+J28+J37+J41+J42</f>
        <v>18416000</v>
      </c>
      <c r="M43" s="12"/>
      <c r="N43" s="12"/>
      <c r="O43" s="12"/>
      <c r="P43" s="10"/>
      <c r="Q43" s="1"/>
      <c r="R43" s="1"/>
      <c r="S43" s="6"/>
    </row>
    <row r="44" spans="2:19" ht="12.75">
      <c r="B44" s="62"/>
      <c r="C44" s="191"/>
      <c r="D44" s="190"/>
      <c r="E44" s="190"/>
      <c r="F44" s="190"/>
      <c r="G44" s="190"/>
      <c r="H44" s="144"/>
      <c r="I44" s="97"/>
      <c r="J44" s="97"/>
      <c r="M44" s="12"/>
      <c r="N44" s="12"/>
      <c r="O44" s="12"/>
      <c r="P44" s="10"/>
      <c r="Q44" s="1"/>
      <c r="R44" s="1"/>
      <c r="S44" s="6"/>
    </row>
    <row r="45" spans="2:19" ht="12.75">
      <c r="B45" s="66" t="s">
        <v>96</v>
      </c>
      <c r="C45" s="202" t="s">
        <v>123</v>
      </c>
      <c r="D45" s="190"/>
      <c r="E45" s="190"/>
      <c r="F45" s="190"/>
      <c r="G45" s="190"/>
      <c r="H45" s="144"/>
      <c r="I45" s="97"/>
      <c r="J45" s="97">
        <v>400000</v>
      </c>
      <c r="M45" s="12"/>
      <c r="N45" s="12"/>
      <c r="O45" s="12"/>
      <c r="P45" s="10"/>
      <c r="Q45" s="1"/>
      <c r="R45" s="1"/>
      <c r="S45" s="6"/>
    </row>
    <row r="46" spans="2:19" ht="12.75">
      <c r="B46" s="66"/>
      <c r="C46" s="205" t="s">
        <v>355</v>
      </c>
      <c r="D46" s="175"/>
      <c r="E46" s="175"/>
      <c r="F46" s="175"/>
      <c r="G46" s="176"/>
      <c r="H46" s="144"/>
      <c r="I46" s="97"/>
      <c r="J46" s="97">
        <v>1200000</v>
      </c>
      <c r="M46" s="12"/>
      <c r="N46" s="12"/>
      <c r="O46" s="12"/>
      <c r="P46" s="10"/>
      <c r="Q46" s="1"/>
      <c r="R46" s="1"/>
      <c r="S46" s="6"/>
    </row>
    <row r="47" spans="2:19" ht="12.75">
      <c r="B47" s="66" t="s">
        <v>97</v>
      </c>
      <c r="C47" s="202" t="s">
        <v>356</v>
      </c>
      <c r="D47" s="190"/>
      <c r="E47" s="190"/>
      <c r="F47" s="190"/>
      <c r="G47" s="190"/>
      <c r="H47" s="144"/>
      <c r="I47" s="97"/>
      <c r="J47" s="97">
        <v>1200000</v>
      </c>
      <c r="M47" s="12"/>
      <c r="N47" s="12"/>
      <c r="O47" s="12"/>
      <c r="P47" s="10"/>
      <c r="Q47" s="1"/>
      <c r="R47" s="1"/>
      <c r="S47" s="6"/>
    </row>
    <row r="48" spans="2:19" ht="12.75">
      <c r="B48" s="66"/>
      <c r="C48" s="202" t="s">
        <v>357</v>
      </c>
      <c r="D48" s="190"/>
      <c r="E48" s="190"/>
      <c r="F48" s="190"/>
      <c r="G48" s="190"/>
      <c r="H48" s="144"/>
      <c r="I48" s="97"/>
      <c r="J48" s="97">
        <v>200000</v>
      </c>
      <c r="M48" s="12"/>
      <c r="N48" s="12"/>
      <c r="O48" s="12"/>
      <c r="P48" s="10"/>
      <c r="Q48" s="1"/>
      <c r="R48" s="1"/>
      <c r="S48" s="6"/>
    </row>
    <row r="49" spans="2:19" ht="12.75">
      <c r="B49" s="66"/>
      <c r="C49" s="202" t="s">
        <v>358</v>
      </c>
      <c r="D49" s="190"/>
      <c r="E49" s="190"/>
      <c r="F49" s="190"/>
      <c r="G49" s="190"/>
      <c r="H49" s="144"/>
      <c r="I49" s="97"/>
      <c r="J49" s="97">
        <v>800000</v>
      </c>
      <c r="M49" s="12"/>
      <c r="N49" s="12"/>
      <c r="O49" s="12"/>
      <c r="P49" s="10"/>
      <c r="Q49" s="1"/>
      <c r="R49" s="1"/>
      <c r="S49" s="6"/>
    </row>
    <row r="50" spans="2:19" ht="12.75">
      <c r="B50" s="66"/>
      <c r="C50" s="202" t="s">
        <v>372</v>
      </c>
      <c r="D50" s="190"/>
      <c r="E50" s="190"/>
      <c r="F50" s="190"/>
      <c r="G50" s="190"/>
      <c r="H50" s="144">
        <v>1900000</v>
      </c>
      <c r="I50" s="97">
        <v>1096200</v>
      </c>
      <c r="J50" s="97"/>
      <c r="M50" s="12"/>
      <c r="N50" s="12"/>
      <c r="O50" s="12"/>
      <c r="P50" s="10"/>
      <c r="Q50" s="1"/>
      <c r="R50" s="1"/>
      <c r="S50" s="6"/>
    </row>
    <row r="51" spans="2:19" ht="12.75">
      <c r="B51" s="66"/>
      <c r="C51" s="202"/>
      <c r="D51" s="190"/>
      <c r="E51" s="190"/>
      <c r="F51" s="190"/>
      <c r="G51" s="190"/>
      <c r="H51" s="144"/>
      <c r="I51" s="97"/>
      <c r="J51" s="97"/>
      <c r="M51" s="12"/>
      <c r="N51" s="12"/>
      <c r="O51" s="12"/>
      <c r="P51" s="10"/>
      <c r="Q51" s="1"/>
      <c r="R51" s="1"/>
      <c r="S51" s="6"/>
    </row>
    <row r="52" spans="2:19" ht="12.75">
      <c r="B52" s="66"/>
      <c r="C52" s="202"/>
      <c r="D52" s="190"/>
      <c r="E52" s="190"/>
      <c r="F52" s="190"/>
      <c r="G52" s="190"/>
      <c r="H52" s="144"/>
      <c r="I52" s="97"/>
      <c r="J52" s="97"/>
      <c r="M52" s="12"/>
      <c r="N52" s="12"/>
      <c r="O52" s="12"/>
      <c r="P52" s="10"/>
      <c r="Q52" s="1"/>
      <c r="R52" s="1"/>
      <c r="S52" s="6"/>
    </row>
    <row r="53" spans="2:19" ht="12.75">
      <c r="B53" s="66" t="s">
        <v>98</v>
      </c>
      <c r="C53" s="202" t="s">
        <v>99</v>
      </c>
      <c r="D53" s="190"/>
      <c r="E53" s="190"/>
      <c r="F53" s="190"/>
      <c r="G53" s="190"/>
      <c r="H53" s="144">
        <v>580000</v>
      </c>
      <c r="I53" s="97">
        <v>295974</v>
      </c>
      <c r="J53" s="97">
        <v>1026000</v>
      </c>
      <c r="M53" s="12"/>
      <c r="N53" s="12"/>
      <c r="O53" s="12"/>
      <c r="P53" s="10"/>
      <c r="Q53" s="1"/>
      <c r="R53" s="1"/>
      <c r="S53" s="6"/>
    </row>
    <row r="54" spans="2:19" ht="12.75">
      <c r="B54" s="62"/>
      <c r="C54" s="202"/>
      <c r="D54" s="190"/>
      <c r="E54" s="190"/>
      <c r="F54" s="190"/>
      <c r="G54" s="190"/>
      <c r="H54" s="62"/>
      <c r="I54" s="97"/>
      <c r="J54" s="97"/>
      <c r="M54" s="12"/>
      <c r="N54" s="12"/>
      <c r="O54" s="12"/>
      <c r="P54" s="10"/>
      <c r="Q54" s="1"/>
      <c r="R54" s="1"/>
      <c r="S54" s="6"/>
    </row>
    <row r="55" spans="2:19" ht="12.75">
      <c r="B55" s="66" t="s">
        <v>125</v>
      </c>
      <c r="C55" s="191" t="s">
        <v>126</v>
      </c>
      <c r="D55" s="204"/>
      <c r="E55" s="204"/>
      <c r="F55" s="204"/>
      <c r="G55" s="204"/>
      <c r="H55" s="135">
        <f>SUM(H47:H53)</f>
        <v>2480000</v>
      </c>
      <c r="I55" s="135">
        <f>SUM(I47:I53)</f>
        <v>1392174</v>
      </c>
      <c r="J55" s="52">
        <f>SUM(J45:J54)</f>
        <v>4826000</v>
      </c>
      <c r="M55" s="12"/>
      <c r="N55" s="12"/>
      <c r="O55" s="12"/>
      <c r="P55" s="10"/>
      <c r="Q55" s="1"/>
      <c r="R55" s="1"/>
      <c r="S55" s="6"/>
    </row>
    <row r="56" spans="2:19" ht="12.75">
      <c r="B56" s="62"/>
      <c r="C56" s="202"/>
      <c r="D56" s="190"/>
      <c r="E56" s="190"/>
      <c r="F56" s="190"/>
      <c r="G56" s="190"/>
      <c r="H56" s="62"/>
      <c r="I56" s="97"/>
      <c r="J56" s="97"/>
      <c r="M56" s="12"/>
      <c r="N56" s="12"/>
      <c r="O56" s="12"/>
      <c r="P56" s="10"/>
      <c r="Q56" s="1"/>
      <c r="R56" s="1"/>
      <c r="S56" s="6"/>
    </row>
    <row r="57" spans="2:19" ht="12.75">
      <c r="B57" s="206" t="s">
        <v>127</v>
      </c>
      <c r="C57" s="190"/>
      <c r="D57" s="190"/>
      <c r="E57" s="190"/>
      <c r="F57" s="190"/>
      <c r="G57" s="190"/>
      <c r="H57" s="136">
        <f>SUM(H14+H16+H43+H55)</f>
        <v>100732000</v>
      </c>
      <c r="I57" s="136">
        <f>SUM(I14+I15+I16+I43+I55)</f>
        <v>102215527</v>
      </c>
      <c r="J57" s="107">
        <f>SUM(J14+J15+J16+J43+J55)</f>
        <v>123572000</v>
      </c>
      <c r="M57" s="12"/>
      <c r="N57" s="12"/>
      <c r="O57" s="12"/>
      <c r="P57" s="10"/>
      <c r="Q57" s="1"/>
      <c r="R57" s="1"/>
      <c r="S57" s="6"/>
    </row>
    <row r="58" spans="12:19" ht="12.75">
      <c r="L58" s="21"/>
      <c r="M58" s="21"/>
      <c r="N58" s="21"/>
      <c r="O58" s="21"/>
      <c r="P58" s="21"/>
      <c r="Q58" s="20"/>
      <c r="R58" s="20"/>
      <c r="S58" s="28"/>
    </row>
    <row r="70" spans="15:18" ht="12.75">
      <c r="O70" s="3"/>
      <c r="P70" s="3"/>
      <c r="Q70" s="3"/>
      <c r="R70" s="3"/>
    </row>
    <row r="71" ht="12.75">
      <c r="T71" s="1"/>
    </row>
    <row r="72" ht="12.75">
      <c r="T72" s="1"/>
    </row>
    <row r="73" ht="12.75">
      <c r="T73" s="1"/>
    </row>
    <row r="74" ht="12.75">
      <c r="T74" s="1"/>
    </row>
    <row r="75" ht="12.75">
      <c r="T75" s="1"/>
    </row>
    <row r="76" ht="12.75">
      <c r="T76" s="1"/>
    </row>
    <row r="77" ht="12.75">
      <c r="T77" s="1"/>
    </row>
    <row r="78" ht="12.75">
      <c r="T78" s="1"/>
    </row>
    <row r="79" ht="12.75">
      <c r="T79" s="1"/>
    </row>
    <row r="80" ht="12.75">
      <c r="T80" s="2"/>
    </row>
    <row r="81" ht="12.75">
      <c r="T81" s="1"/>
    </row>
    <row r="82" spans="15:20" ht="12.75">
      <c r="O82" s="3"/>
      <c r="P82" s="3"/>
      <c r="Q82" s="3"/>
      <c r="R82" s="3"/>
      <c r="T82" s="2"/>
    </row>
    <row r="83" ht="12.75">
      <c r="T83" s="1"/>
    </row>
    <row r="84" spans="15:20" ht="12.75">
      <c r="O84" s="3"/>
      <c r="P84" s="3"/>
      <c r="T84" s="1"/>
    </row>
    <row r="85" ht="12.75">
      <c r="T85" s="1"/>
    </row>
    <row r="86" ht="12.75">
      <c r="T86" s="2"/>
    </row>
    <row r="87" spans="15:20" ht="12.75">
      <c r="O87" s="3"/>
      <c r="P87" s="3"/>
      <c r="Q87" s="3"/>
      <c r="R87" s="3"/>
      <c r="S87" s="3"/>
      <c r="T87" s="2"/>
    </row>
    <row r="88" spans="15:20" ht="12.75">
      <c r="O88" s="3"/>
      <c r="P88" s="3"/>
      <c r="Q88" s="3"/>
      <c r="R88" s="3"/>
      <c r="S88" s="3"/>
      <c r="T88" s="2"/>
    </row>
    <row r="89" spans="15:20" ht="12.75">
      <c r="O89" s="24"/>
      <c r="P89" s="24"/>
      <c r="Q89" s="24"/>
      <c r="R89" s="24"/>
      <c r="S89" s="24"/>
      <c r="T89" s="23"/>
    </row>
  </sheetData>
  <sheetProtection/>
  <mergeCells count="53">
    <mergeCell ref="C50:G50"/>
    <mergeCell ref="C55:G55"/>
    <mergeCell ref="C56:G56"/>
    <mergeCell ref="B57:G57"/>
    <mergeCell ref="C51:G51"/>
    <mergeCell ref="C52:G52"/>
    <mergeCell ref="C53:G53"/>
    <mergeCell ref="C54:G54"/>
    <mergeCell ref="C47:G47"/>
    <mergeCell ref="C48:G48"/>
    <mergeCell ref="C46:G46"/>
    <mergeCell ref="C49:G49"/>
    <mergeCell ref="C43:G43"/>
    <mergeCell ref="C40:G40"/>
    <mergeCell ref="C44:G44"/>
    <mergeCell ref="C45:G45"/>
    <mergeCell ref="C37:G37"/>
    <mergeCell ref="C38:G38"/>
    <mergeCell ref="C39:G39"/>
    <mergeCell ref="C42:G42"/>
    <mergeCell ref="C41:G41"/>
    <mergeCell ref="C32:G32"/>
    <mergeCell ref="C34:G34"/>
    <mergeCell ref="C35:G35"/>
    <mergeCell ref="C36:G36"/>
    <mergeCell ref="C28:G28"/>
    <mergeCell ref="C29:G29"/>
    <mergeCell ref="C30:G30"/>
    <mergeCell ref="C31:G31"/>
    <mergeCell ref="C24:G24"/>
    <mergeCell ref="C25:G25"/>
    <mergeCell ref="C26:G26"/>
    <mergeCell ref="C27:G27"/>
    <mergeCell ref="C20:G20"/>
    <mergeCell ref="C21:G21"/>
    <mergeCell ref="C22:G22"/>
    <mergeCell ref="C23:G23"/>
    <mergeCell ref="L11:S11"/>
    <mergeCell ref="B6:J6"/>
    <mergeCell ref="C8:G8"/>
    <mergeCell ref="C7:G7"/>
    <mergeCell ref="C9:G9"/>
    <mergeCell ref="C11:G11"/>
    <mergeCell ref="C12:G12"/>
    <mergeCell ref="C13:G13"/>
    <mergeCell ref="C33:G33"/>
    <mergeCell ref="C10:G10"/>
    <mergeCell ref="C14:G14"/>
    <mergeCell ref="C15:G15"/>
    <mergeCell ref="C16:G16"/>
    <mergeCell ref="C17:G17"/>
    <mergeCell ref="C18:G18"/>
    <mergeCell ref="C19:G19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5"/>
  <sheetViews>
    <sheetView zoomScalePageLayoutView="0" workbookViewId="0" topLeftCell="A1">
      <selection activeCell="N30" sqref="N30"/>
    </sheetView>
  </sheetViews>
  <sheetFormatPr defaultColWidth="9.140625" defaultRowHeight="12.75"/>
  <cols>
    <col min="7" max="7" width="18.140625" style="0" customWidth="1"/>
    <col min="8" max="8" width="16.28125" style="0" bestFit="1" customWidth="1"/>
    <col min="9" max="9" width="19.421875" style="0" customWidth="1"/>
  </cols>
  <sheetData>
    <row r="3" spans="2:9" ht="12.75">
      <c r="B3" s="3" t="s">
        <v>39</v>
      </c>
      <c r="C3" s="3"/>
      <c r="I3" s="9" t="s">
        <v>386</v>
      </c>
    </row>
    <row r="5" spans="2:7" ht="12.75">
      <c r="B5" t="s">
        <v>43</v>
      </c>
      <c r="C5" t="s">
        <v>44</v>
      </c>
      <c r="G5" s="5">
        <v>43065000</v>
      </c>
    </row>
    <row r="6" spans="2:7" ht="12.75">
      <c r="B6" t="s">
        <v>40</v>
      </c>
      <c r="C6" t="s">
        <v>41</v>
      </c>
      <c r="G6" s="5">
        <v>11628000</v>
      </c>
    </row>
    <row r="8" spans="2:7" ht="12.75">
      <c r="B8" s="3" t="s">
        <v>42</v>
      </c>
      <c r="C8" s="3"/>
      <c r="D8" s="3"/>
      <c r="E8" s="3"/>
      <c r="F8" s="3"/>
      <c r="G8" s="33">
        <f>SUM(G5:G6)</f>
        <v>54693000</v>
      </c>
    </row>
    <row r="11" spans="2:9" ht="12.75">
      <c r="B11" s="2" t="s">
        <v>175</v>
      </c>
      <c r="C11" s="2"/>
      <c r="D11" s="2" t="s">
        <v>176</v>
      </c>
      <c r="E11" s="2" t="s">
        <v>178</v>
      </c>
      <c r="F11" s="2" t="s">
        <v>177</v>
      </c>
      <c r="G11" s="2" t="s">
        <v>179</v>
      </c>
      <c r="H11" s="2" t="s">
        <v>382</v>
      </c>
      <c r="I11" s="2" t="s">
        <v>383</v>
      </c>
    </row>
    <row r="12" spans="2:9" ht="12.75">
      <c r="B12" s="2" t="s">
        <v>153</v>
      </c>
      <c r="C12" s="2"/>
      <c r="D12" s="25">
        <v>380</v>
      </c>
      <c r="E12" s="2">
        <v>41</v>
      </c>
      <c r="F12" s="30">
        <v>180</v>
      </c>
      <c r="G12" s="2">
        <f>((180*380)*41)*0.85</f>
        <v>2383740</v>
      </c>
      <c r="H12" s="162">
        <v>440</v>
      </c>
      <c r="I12" s="2">
        <f>((180*179*440)*0.85)</f>
        <v>12050280</v>
      </c>
    </row>
    <row r="13" spans="2:9" ht="12.75">
      <c r="B13" s="2" t="s">
        <v>154</v>
      </c>
      <c r="C13" s="2"/>
      <c r="D13" s="25">
        <v>315</v>
      </c>
      <c r="E13" s="2"/>
      <c r="F13" s="30">
        <v>7</v>
      </c>
      <c r="G13" s="2">
        <f>((7*315)*41)*0.85</f>
        <v>76844.25</v>
      </c>
      <c r="H13" s="163">
        <v>362</v>
      </c>
      <c r="I13" s="2">
        <f>((7*179*362)*0.85)</f>
        <v>385548.1</v>
      </c>
    </row>
    <row r="14" spans="2:9" ht="12.75">
      <c r="B14" s="3" t="s">
        <v>155</v>
      </c>
      <c r="D14" s="31">
        <v>295</v>
      </c>
      <c r="F14" s="17"/>
      <c r="G14" s="29">
        <f>SUM(G12:G13)</f>
        <v>2460584.25</v>
      </c>
      <c r="H14" s="163">
        <v>340</v>
      </c>
      <c r="I14" s="35">
        <f>SUM(I12:I13)</f>
        <v>12435828.1</v>
      </c>
    </row>
    <row r="15" spans="2:9" ht="12.75">
      <c r="B15" s="2"/>
      <c r="D15" s="31"/>
      <c r="F15" s="17"/>
      <c r="G15" s="2"/>
      <c r="H15" s="164"/>
      <c r="I15" s="2"/>
    </row>
    <row r="16" spans="2:9" ht="12.75">
      <c r="B16" s="2" t="s">
        <v>129</v>
      </c>
      <c r="D16" s="31">
        <v>485</v>
      </c>
      <c r="E16" s="17">
        <v>41</v>
      </c>
      <c r="F16" s="17">
        <v>97</v>
      </c>
      <c r="G16" s="2">
        <f>((97*485)*41)*0.85</f>
        <v>1639518.25</v>
      </c>
      <c r="H16" s="164">
        <v>558</v>
      </c>
      <c r="I16" s="2">
        <f>((97*179*558)*0.85)</f>
        <v>8235270.899999999</v>
      </c>
    </row>
    <row r="17" spans="2:9" ht="12.75">
      <c r="B17" s="2" t="s">
        <v>156</v>
      </c>
      <c r="D17" s="31">
        <v>395</v>
      </c>
      <c r="F17" s="17">
        <v>49</v>
      </c>
      <c r="G17" s="2">
        <f>((49*395)*41)*0.85</f>
        <v>674521.75</v>
      </c>
      <c r="H17" s="164">
        <v>454</v>
      </c>
      <c r="I17" s="2">
        <f>((49*179*454)*0.85)</f>
        <v>3384728.9</v>
      </c>
    </row>
    <row r="18" spans="2:9" ht="12.75">
      <c r="B18" s="2" t="s">
        <v>157</v>
      </c>
      <c r="D18" s="31">
        <v>295</v>
      </c>
      <c r="F18" s="17">
        <v>55</v>
      </c>
      <c r="G18" s="2">
        <f>((55*295)*41)*0.85</f>
        <v>565441.25</v>
      </c>
      <c r="H18" s="164">
        <v>340</v>
      </c>
      <c r="I18" s="2">
        <f>((55*179*340)*0.85)</f>
        <v>2845205</v>
      </c>
    </row>
    <row r="19" spans="7:9" ht="12.75">
      <c r="G19" s="29">
        <f>SUM(G16:G18)</f>
        <v>2879481.25</v>
      </c>
      <c r="I19" s="35">
        <f>SUM(I16:I18)</f>
        <v>14465204.799999999</v>
      </c>
    </row>
    <row r="20" spans="2:9" ht="12.75">
      <c r="B20" s="2" t="s">
        <v>384</v>
      </c>
      <c r="H20" s="29">
        <f>G14+G19+I14+I19</f>
        <v>32241098.4</v>
      </c>
      <c r="I20" s="41"/>
    </row>
    <row r="21" spans="2:9" ht="12.75">
      <c r="B21" s="2" t="s">
        <v>180</v>
      </c>
      <c r="H21" s="35">
        <v>14338240</v>
      </c>
      <c r="I21" s="35"/>
    </row>
    <row r="22" spans="2:9" ht="12.75">
      <c r="B22" s="2" t="s">
        <v>181</v>
      </c>
      <c r="H22" s="32">
        <f>SUM(H20:H21)</f>
        <v>46579338.4</v>
      </c>
      <c r="I22" s="42"/>
    </row>
    <row r="23" ht="12.75">
      <c r="I23" s="2"/>
    </row>
    <row r="24" ht="12.75">
      <c r="I24" s="2"/>
    </row>
    <row r="25" spans="2:9" ht="12.75">
      <c r="B25" s="36" t="s">
        <v>182</v>
      </c>
      <c r="C25" s="36"/>
      <c r="D25" s="36"/>
      <c r="E25" s="36"/>
      <c r="F25" s="36"/>
      <c r="G25" s="36"/>
      <c r="H25" s="37">
        <f>H22-G8</f>
        <v>-8113661.6000000015</v>
      </c>
      <c r="I25" s="43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1">
      <selection activeCell="N29" sqref="N29"/>
    </sheetView>
  </sheetViews>
  <sheetFormatPr defaultColWidth="9.140625" defaultRowHeight="12.75"/>
  <cols>
    <col min="7" max="7" width="5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ht="12.75">
      <c r="A1" s="3" t="s">
        <v>0</v>
      </c>
    </row>
    <row r="2" ht="12.75">
      <c r="A2" s="3" t="s">
        <v>25</v>
      </c>
    </row>
    <row r="5" ht="12.75">
      <c r="J5" s="9" t="s">
        <v>273</v>
      </c>
    </row>
    <row r="7" spans="2:10" ht="12.75">
      <c r="B7" s="180" t="s">
        <v>200</v>
      </c>
      <c r="C7" s="181"/>
      <c r="D7" s="181"/>
      <c r="E7" s="181"/>
      <c r="F7" s="181"/>
      <c r="G7" s="181"/>
      <c r="H7" s="181"/>
      <c r="I7" s="181"/>
      <c r="J7" s="181"/>
    </row>
    <row r="8" spans="2:10" ht="12.75">
      <c r="B8" s="180" t="s">
        <v>201</v>
      </c>
      <c r="C8" s="181"/>
      <c r="D8" s="181"/>
      <c r="E8" s="181"/>
      <c r="F8" s="181"/>
      <c r="G8" s="181"/>
      <c r="H8" s="181"/>
      <c r="I8" s="181"/>
      <c r="J8" s="181"/>
    </row>
    <row r="9" ht="12.75">
      <c r="J9" s="9" t="s">
        <v>186</v>
      </c>
    </row>
    <row r="10" spans="8:10" ht="12.75">
      <c r="H10" s="8">
        <v>2016</v>
      </c>
      <c r="I10" s="8">
        <v>2017</v>
      </c>
      <c r="J10" s="8">
        <v>2018</v>
      </c>
    </row>
    <row r="11" spans="2:10" ht="12.75">
      <c r="B11" s="58" t="s">
        <v>202</v>
      </c>
      <c r="C11" s="59"/>
      <c r="D11" s="59"/>
      <c r="E11" s="59"/>
      <c r="F11" s="59"/>
      <c r="G11" s="59"/>
      <c r="H11" s="60">
        <v>32241</v>
      </c>
      <c r="I11" s="60">
        <f>SUM(I12:I13)</f>
        <v>39960</v>
      </c>
      <c r="J11" s="61">
        <f>SUM(J12:J13)</f>
        <v>43769</v>
      </c>
    </row>
    <row r="12" spans="2:10" ht="12.75">
      <c r="B12" s="62">
        <v>1</v>
      </c>
      <c r="C12" s="174" t="s">
        <v>203</v>
      </c>
      <c r="D12" s="175"/>
      <c r="E12" s="175"/>
      <c r="F12" s="175"/>
      <c r="G12" s="176"/>
      <c r="H12" s="91">
        <v>32241</v>
      </c>
      <c r="I12" s="91">
        <v>39960</v>
      </c>
      <c r="J12" s="92">
        <v>43769</v>
      </c>
    </row>
    <row r="13" spans="2:10" ht="12.75">
      <c r="B13" s="207" t="s">
        <v>204</v>
      </c>
      <c r="C13" s="175"/>
      <c r="D13" s="175"/>
      <c r="E13" s="175"/>
      <c r="F13" s="175"/>
      <c r="G13" s="176"/>
      <c r="H13" s="60">
        <f>SUM(H15:H18)</f>
        <v>0</v>
      </c>
      <c r="I13" s="60">
        <f>SUM(I14:I18)</f>
        <v>0</v>
      </c>
      <c r="J13" s="61">
        <f>SUM(J14:J18)</f>
        <v>0</v>
      </c>
    </row>
    <row r="14" spans="2:10" ht="12.75">
      <c r="B14" s="62">
        <v>2</v>
      </c>
      <c r="C14" s="174" t="s">
        <v>205</v>
      </c>
      <c r="D14" s="175"/>
      <c r="E14" s="175"/>
      <c r="F14" s="175"/>
      <c r="G14" s="176"/>
      <c r="H14" s="91"/>
      <c r="I14" s="91"/>
      <c r="J14" s="92"/>
    </row>
    <row r="15" spans="2:10" ht="12.75">
      <c r="B15" s="62">
        <v>3</v>
      </c>
      <c r="C15" s="174" t="s">
        <v>206</v>
      </c>
      <c r="D15" s="175"/>
      <c r="E15" s="175"/>
      <c r="F15" s="175"/>
      <c r="G15" s="176"/>
      <c r="H15" s="91"/>
      <c r="I15" s="91"/>
      <c r="J15" s="92"/>
    </row>
    <row r="16" spans="2:10" ht="12.75">
      <c r="B16" s="62"/>
      <c r="C16" s="174"/>
      <c r="D16" s="175"/>
      <c r="E16" s="175"/>
      <c r="F16" s="175"/>
      <c r="G16" s="176"/>
      <c r="H16" s="91"/>
      <c r="I16" s="91"/>
      <c r="J16" s="92"/>
    </row>
    <row r="17" spans="2:10" ht="12.75">
      <c r="B17" s="62"/>
      <c r="C17" s="174"/>
      <c r="D17" s="175"/>
      <c r="E17" s="175"/>
      <c r="F17" s="175"/>
      <c r="G17" s="176"/>
      <c r="H17" s="91"/>
      <c r="I17" s="91"/>
      <c r="J17" s="92"/>
    </row>
    <row r="18" spans="2:10" ht="12.75">
      <c r="B18" s="62">
        <v>4</v>
      </c>
      <c r="C18" s="174" t="s">
        <v>207</v>
      </c>
      <c r="D18" s="175"/>
      <c r="E18" s="175"/>
      <c r="F18" s="175"/>
      <c r="G18" s="176"/>
      <c r="H18" s="91"/>
      <c r="I18" s="91"/>
      <c r="J18" s="92"/>
    </row>
    <row r="19" spans="2:10" ht="12.75">
      <c r="B19" s="177" t="s">
        <v>208</v>
      </c>
      <c r="C19" s="175"/>
      <c r="D19" s="175"/>
      <c r="E19" s="175"/>
      <c r="F19" s="175"/>
      <c r="G19" s="176"/>
      <c r="H19" s="45">
        <v>376041</v>
      </c>
      <c r="I19" s="45">
        <f>SUM(I20:I22)</f>
        <v>387217</v>
      </c>
      <c r="J19" s="46">
        <f>SUM(J20:J22)</f>
        <v>398728</v>
      </c>
    </row>
    <row r="20" spans="2:10" ht="12.75">
      <c r="B20" s="62">
        <v>5</v>
      </c>
      <c r="C20" s="208" t="s">
        <v>387</v>
      </c>
      <c r="D20" s="175"/>
      <c r="E20" s="175"/>
      <c r="F20" s="175"/>
      <c r="G20" s="176"/>
      <c r="H20" s="91">
        <v>380</v>
      </c>
      <c r="I20" s="91">
        <v>380</v>
      </c>
      <c r="J20" s="92">
        <v>380</v>
      </c>
    </row>
    <row r="21" spans="2:10" ht="12.75">
      <c r="B21" s="62">
        <v>6</v>
      </c>
      <c r="C21" s="208" t="s">
        <v>48</v>
      </c>
      <c r="D21" s="175"/>
      <c r="E21" s="175"/>
      <c r="F21" s="175"/>
      <c r="G21" s="176"/>
      <c r="H21" s="91">
        <v>3125</v>
      </c>
      <c r="I21" s="91">
        <v>3125</v>
      </c>
      <c r="J21" s="92">
        <v>3125</v>
      </c>
    </row>
    <row r="22" spans="2:10" ht="12.75">
      <c r="B22" s="62">
        <v>7</v>
      </c>
      <c r="C22" s="208" t="s">
        <v>350</v>
      </c>
      <c r="D22" s="175"/>
      <c r="E22" s="175"/>
      <c r="F22" s="175"/>
      <c r="G22" s="176"/>
      <c r="H22" s="91">
        <v>372536</v>
      </c>
      <c r="I22" s="91">
        <v>383712</v>
      </c>
      <c r="J22" s="92">
        <v>395223</v>
      </c>
    </row>
    <row r="23" spans="2:10" ht="12.75">
      <c r="B23" s="207" t="s">
        <v>209</v>
      </c>
      <c r="C23" s="175"/>
      <c r="D23" s="175"/>
      <c r="E23" s="175"/>
      <c r="F23" s="175"/>
      <c r="G23" s="176"/>
      <c r="H23" s="60">
        <f>SUM(H24:H25)</f>
        <v>0</v>
      </c>
      <c r="I23" s="60">
        <f>SUM(I24:I25)</f>
        <v>0</v>
      </c>
      <c r="J23" s="92"/>
    </row>
    <row r="24" spans="2:10" ht="12.75">
      <c r="B24" s="62">
        <v>7</v>
      </c>
      <c r="C24" s="174" t="s">
        <v>210</v>
      </c>
      <c r="D24" s="175"/>
      <c r="E24" s="175"/>
      <c r="F24" s="175"/>
      <c r="G24" s="176"/>
      <c r="H24" s="91"/>
      <c r="I24" s="91"/>
      <c r="J24" s="92"/>
    </row>
    <row r="25" spans="2:10" ht="12.75">
      <c r="B25" s="62">
        <v>8</v>
      </c>
      <c r="C25" s="174" t="s">
        <v>211</v>
      </c>
      <c r="D25" s="175"/>
      <c r="E25" s="175"/>
      <c r="F25" s="175"/>
      <c r="G25" s="176"/>
      <c r="H25" s="91"/>
      <c r="I25" s="91"/>
      <c r="J25" s="92"/>
    </row>
    <row r="26" spans="2:10" ht="12.75">
      <c r="B26" s="207" t="s">
        <v>212</v>
      </c>
      <c r="C26" s="175"/>
      <c r="D26" s="175"/>
      <c r="E26" s="175"/>
      <c r="F26" s="175"/>
      <c r="G26" s="176"/>
      <c r="H26" s="60">
        <f>SUM(H27:H29)</f>
        <v>13209</v>
      </c>
      <c r="I26" s="60">
        <f>SUM(I27:I29)</f>
        <v>13210</v>
      </c>
      <c r="J26" s="61">
        <f>SUM(J27:J29)</f>
        <v>13500</v>
      </c>
    </row>
    <row r="27" spans="2:10" ht="12.75">
      <c r="B27" s="62">
        <v>9</v>
      </c>
      <c r="C27" s="174" t="s">
        <v>213</v>
      </c>
      <c r="D27" s="175"/>
      <c r="E27" s="175"/>
      <c r="F27" s="175"/>
      <c r="G27" s="176"/>
      <c r="H27" s="91"/>
      <c r="I27" s="91"/>
      <c r="J27" s="92"/>
    </row>
    <row r="28" spans="2:10" ht="12.75">
      <c r="B28" s="67">
        <v>10</v>
      </c>
      <c r="C28" s="174" t="s">
        <v>214</v>
      </c>
      <c r="D28" s="175"/>
      <c r="E28" s="175"/>
      <c r="F28" s="175"/>
      <c r="G28" s="176"/>
      <c r="H28" s="91">
        <v>13209</v>
      </c>
      <c r="I28" s="91">
        <v>13210</v>
      </c>
      <c r="J28" s="92">
        <v>13500</v>
      </c>
    </row>
    <row r="29" spans="2:10" ht="12.75">
      <c r="B29" s="62">
        <v>11</v>
      </c>
      <c r="C29" s="174" t="s">
        <v>215</v>
      </c>
      <c r="D29" s="175"/>
      <c r="E29" s="175"/>
      <c r="F29" s="175"/>
      <c r="G29" s="176"/>
      <c r="H29" s="91">
        <v>0</v>
      </c>
      <c r="I29" s="91"/>
      <c r="J29" s="92"/>
    </row>
    <row r="30" spans="2:10" ht="15">
      <c r="B30" s="209" t="s">
        <v>216</v>
      </c>
      <c r="C30" s="175"/>
      <c r="D30" s="175"/>
      <c r="E30" s="175"/>
      <c r="F30" s="175"/>
      <c r="G30" s="176"/>
      <c r="H30" s="68">
        <f>SUM(H11+H19+H23+H26)</f>
        <v>421491</v>
      </c>
      <c r="I30" s="68">
        <f>(I11+I19+I23+I26)</f>
        <v>440387</v>
      </c>
      <c r="J30" s="69">
        <f>(J11+J19+J23+J26)</f>
        <v>455997</v>
      </c>
    </row>
    <row r="31" spans="2:10" ht="12.75">
      <c r="B31" s="207" t="s">
        <v>217</v>
      </c>
      <c r="C31" s="175"/>
      <c r="D31" s="175"/>
      <c r="E31" s="175"/>
      <c r="F31" s="175"/>
      <c r="G31" s="176"/>
      <c r="H31" s="60">
        <f>SUM(H32:H34)</f>
        <v>3991</v>
      </c>
      <c r="I31" s="60">
        <f>SUM(I32:I33)</f>
        <v>0</v>
      </c>
      <c r="J31" s="61">
        <f>SUM(J32:J33)</f>
        <v>0</v>
      </c>
    </row>
    <row r="32" spans="2:10" ht="12.75">
      <c r="B32" s="62">
        <v>12</v>
      </c>
      <c r="C32" s="174" t="s">
        <v>218</v>
      </c>
      <c r="D32" s="175"/>
      <c r="E32" s="175"/>
      <c r="F32" s="175"/>
      <c r="G32" s="176"/>
      <c r="H32" s="91"/>
      <c r="I32" s="91"/>
      <c r="J32" s="92"/>
    </row>
    <row r="33" spans="2:10" ht="12.75">
      <c r="B33" s="62">
        <v>13</v>
      </c>
      <c r="C33" s="174" t="s">
        <v>219</v>
      </c>
      <c r="D33" s="175"/>
      <c r="E33" s="175"/>
      <c r="F33" s="175"/>
      <c r="G33" s="176"/>
      <c r="H33" s="91"/>
      <c r="I33" s="91"/>
      <c r="J33" s="92"/>
    </row>
    <row r="34" spans="2:10" ht="12.75">
      <c r="B34" s="70">
        <v>14</v>
      </c>
      <c r="C34" s="174" t="s">
        <v>72</v>
      </c>
      <c r="D34" s="175"/>
      <c r="E34" s="175"/>
      <c r="F34" s="175"/>
      <c r="G34" s="176"/>
      <c r="H34" s="91">
        <v>3991</v>
      </c>
      <c r="I34" s="91"/>
      <c r="J34" s="92"/>
    </row>
    <row r="35" spans="2:10" ht="15">
      <c r="B35" s="209" t="s">
        <v>220</v>
      </c>
      <c r="C35" s="175"/>
      <c r="D35" s="175"/>
      <c r="E35" s="175"/>
      <c r="F35" s="175"/>
      <c r="G35" s="176"/>
      <c r="H35" s="68">
        <f>(H30+H31)</f>
        <v>425482</v>
      </c>
      <c r="I35" s="68">
        <f>(I30+I31)</f>
        <v>440387</v>
      </c>
      <c r="J35" s="69">
        <f>(J30+J31)</f>
        <v>455997</v>
      </c>
    </row>
    <row r="36" spans="2:10" ht="12.75">
      <c r="B36" s="207" t="s">
        <v>221</v>
      </c>
      <c r="C36" s="175"/>
      <c r="D36" s="175"/>
      <c r="E36" s="175"/>
      <c r="F36" s="175"/>
      <c r="G36" s="176"/>
      <c r="H36" s="60">
        <f>SUM(H38:H43)</f>
        <v>417956</v>
      </c>
      <c r="I36" s="60">
        <f>SUM(I38:I44)</f>
        <v>430387</v>
      </c>
      <c r="J36" s="61">
        <f>SUM(J38:J44)</f>
        <v>445997</v>
      </c>
    </row>
    <row r="37" spans="2:10" ht="12.75">
      <c r="B37" s="62"/>
      <c r="C37" s="174"/>
      <c r="D37" s="175"/>
      <c r="E37" s="175"/>
      <c r="F37" s="175"/>
      <c r="G37" s="176"/>
      <c r="H37" s="91"/>
      <c r="I37" s="91"/>
      <c r="J37" s="92"/>
    </row>
    <row r="38" spans="2:10" ht="12.75">
      <c r="B38" s="62">
        <v>14</v>
      </c>
      <c r="C38" s="174" t="s">
        <v>33</v>
      </c>
      <c r="D38" s="175"/>
      <c r="E38" s="175"/>
      <c r="F38" s="175"/>
      <c r="G38" s="176"/>
      <c r="H38" s="91">
        <v>213497</v>
      </c>
      <c r="I38" s="91">
        <v>219902</v>
      </c>
      <c r="J38" s="92">
        <v>226495</v>
      </c>
    </row>
    <row r="39" spans="2:10" ht="12.75">
      <c r="B39" s="62">
        <v>15</v>
      </c>
      <c r="C39" s="174" t="s">
        <v>74</v>
      </c>
      <c r="D39" s="175"/>
      <c r="E39" s="175"/>
      <c r="F39" s="175"/>
      <c r="G39" s="176"/>
      <c r="H39" s="91">
        <v>57644</v>
      </c>
      <c r="I39" s="91">
        <v>59374</v>
      </c>
      <c r="J39" s="92">
        <v>61154</v>
      </c>
    </row>
    <row r="40" spans="2:10" ht="15.75" customHeight="1">
      <c r="B40" s="62">
        <v>16</v>
      </c>
      <c r="C40" s="174" t="s">
        <v>38</v>
      </c>
      <c r="D40" s="175"/>
      <c r="E40" s="175"/>
      <c r="F40" s="175"/>
      <c r="G40" s="176"/>
      <c r="H40" s="91">
        <v>146815</v>
      </c>
      <c r="I40" s="91">
        <v>146611</v>
      </c>
      <c r="J40" s="92">
        <v>153811</v>
      </c>
    </row>
    <row r="41" spans="2:10" ht="12.75">
      <c r="B41" s="62">
        <v>17</v>
      </c>
      <c r="C41" s="174" t="s">
        <v>222</v>
      </c>
      <c r="D41" s="175"/>
      <c r="E41" s="175"/>
      <c r="F41" s="175"/>
      <c r="G41" s="176"/>
      <c r="H41" s="91"/>
      <c r="I41" s="91"/>
      <c r="J41" s="92"/>
    </row>
    <row r="42" spans="2:10" ht="12.75">
      <c r="B42" s="62">
        <v>18</v>
      </c>
      <c r="C42" s="174" t="s">
        <v>223</v>
      </c>
      <c r="D42" s="175"/>
      <c r="E42" s="175"/>
      <c r="F42" s="175"/>
      <c r="G42" s="176"/>
      <c r="H42" s="91"/>
      <c r="I42" s="91">
        <v>4500</v>
      </c>
      <c r="J42" s="92">
        <v>4537</v>
      </c>
    </row>
    <row r="43" spans="2:10" ht="12.75">
      <c r="B43" s="62">
        <v>19</v>
      </c>
      <c r="C43" s="174" t="s">
        <v>224</v>
      </c>
      <c r="D43" s="175"/>
      <c r="E43" s="175"/>
      <c r="F43" s="175"/>
      <c r="G43" s="176"/>
      <c r="H43" s="91"/>
      <c r="I43" s="91"/>
      <c r="J43" s="92"/>
    </row>
    <row r="44" spans="2:10" ht="12.75">
      <c r="B44" s="62">
        <v>20</v>
      </c>
      <c r="C44" s="174" t="s">
        <v>225</v>
      </c>
      <c r="D44" s="175"/>
      <c r="E44" s="175"/>
      <c r="F44" s="175"/>
      <c r="G44" s="176"/>
      <c r="H44" s="91"/>
      <c r="I44" s="91"/>
      <c r="J44" s="92"/>
    </row>
    <row r="45" spans="2:10" ht="12.75">
      <c r="B45" s="207" t="s">
        <v>226</v>
      </c>
      <c r="C45" s="175"/>
      <c r="D45" s="175"/>
      <c r="E45" s="175"/>
      <c r="F45" s="175"/>
      <c r="G45" s="176"/>
      <c r="H45" s="60">
        <f>SUM(H46)</f>
        <v>7526</v>
      </c>
      <c r="I45" s="60">
        <f>SUM(I46)</f>
        <v>10000</v>
      </c>
      <c r="J45" s="61">
        <f>SUM(J46)</f>
        <v>10000</v>
      </c>
    </row>
    <row r="46" spans="2:10" ht="12.75">
      <c r="B46" s="62">
        <v>21</v>
      </c>
      <c r="C46" s="208" t="s">
        <v>227</v>
      </c>
      <c r="D46" s="175"/>
      <c r="E46" s="175"/>
      <c r="F46" s="175"/>
      <c r="G46" s="176"/>
      <c r="H46" s="91">
        <v>7526</v>
      </c>
      <c r="I46" s="91">
        <v>10000</v>
      </c>
      <c r="J46" s="92">
        <v>10000</v>
      </c>
    </row>
    <row r="47" spans="2:10" ht="12.75">
      <c r="B47" s="207" t="s">
        <v>228</v>
      </c>
      <c r="C47" s="175"/>
      <c r="D47" s="175"/>
      <c r="E47" s="175"/>
      <c r="F47" s="175"/>
      <c r="G47" s="176"/>
      <c r="H47" s="60">
        <f>SUM(H48)</f>
        <v>0</v>
      </c>
      <c r="I47" s="60">
        <f>SUM(I48)</f>
        <v>0</v>
      </c>
      <c r="J47" s="92"/>
    </row>
    <row r="48" spans="2:10" ht="12.75">
      <c r="B48" s="62">
        <v>22</v>
      </c>
      <c r="C48" s="208" t="s">
        <v>229</v>
      </c>
      <c r="D48" s="175"/>
      <c r="E48" s="175"/>
      <c r="F48" s="175"/>
      <c r="G48" s="176"/>
      <c r="H48" s="91">
        <v>0</v>
      </c>
      <c r="I48" s="91"/>
      <c r="J48" s="92"/>
    </row>
    <row r="49" spans="2:10" ht="15">
      <c r="B49" s="209" t="s">
        <v>230</v>
      </c>
      <c r="C49" s="175"/>
      <c r="D49" s="175"/>
      <c r="E49" s="175"/>
      <c r="F49" s="175"/>
      <c r="G49" s="176"/>
      <c r="H49" s="68">
        <f>(H36+H45+H47)</f>
        <v>425482</v>
      </c>
      <c r="I49" s="68">
        <f>(I36+I45+I47)</f>
        <v>440387</v>
      </c>
      <c r="J49" s="69">
        <f>(J36+J45+J47)</f>
        <v>455997</v>
      </c>
    </row>
    <row r="50" spans="2:10" ht="12.75">
      <c r="B50" s="207" t="s">
        <v>231</v>
      </c>
      <c r="C50" s="175"/>
      <c r="D50" s="175"/>
      <c r="E50" s="175"/>
      <c r="F50" s="175"/>
      <c r="G50" s="176"/>
      <c r="H50" s="60">
        <f>SUM(H51:H52)</f>
        <v>0</v>
      </c>
      <c r="I50" s="60">
        <f>SUM(I51:I52)</f>
        <v>0</v>
      </c>
      <c r="J50" s="61">
        <f>SUM(J51:J52)</f>
        <v>0</v>
      </c>
    </row>
    <row r="51" spans="2:10" ht="12.75">
      <c r="B51" s="62">
        <v>23</v>
      </c>
      <c r="C51" s="174" t="s">
        <v>232</v>
      </c>
      <c r="D51" s="175"/>
      <c r="E51" s="175"/>
      <c r="F51" s="175"/>
      <c r="G51" s="176"/>
      <c r="H51" s="91"/>
      <c r="I51" s="91"/>
      <c r="J51" s="92"/>
    </row>
    <row r="52" spans="2:10" ht="12.75">
      <c r="B52" s="62">
        <v>24</v>
      </c>
      <c r="C52" s="174" t="s">
        <v>233</v>
      </c>
      <c r="D52" s="175"/>
      <c r="E52" s="175"/>
      <c r="F52" s="175"/>
      <c r="G52" s="176"/>
      <c r="H52" s="91"/>
      <c r="I52" s="91"/>
      <c r="J52" s="92"/>
    </row>
    <row r="53" spans="2:10" ht="15">
      <c r="B53" s="209" t="s">
        <v>198</v>
      </c>
      <c r="C53" s="175"/>
      <c r="D53" s="175"/>
      <c r="E53" s="175"/>
      <c r="F53" s="175"/>
      <c r="G53" s="176"/>
      <c r="H53" s="68">
        <f>(H49+H50)</f>
        <v>425482</v>
      </c>
      <c r="I53" s="68">
        <f>(I49+I50)</f>
        <v>440387</v>
      </c>
      <c r="J53" s="69">
        <f>(J49+J50)</f>
        <v>455997</v>
      </c>
    </row>
    <row r="54" spans="2:10" ht="12.75">
      <c r="B54" s="65"/>
      <c r="C54" s="175"/>
      <c r="D54" s="175"/>
      <c r="E54" s="175"/>
      <c r="F54" s="175"/>
      <c r="G54" s="176"/>
      <c r="H54" s="93"/>
      <c r="I54" s="93"/>
      <c r="J54" s="92"/>
    </row>
    <row r="55" spans="2:10" ht="12.75">
      <c r="B55" s="207" t="s">
        <v>234</v>
      </c>
      <c r="C55" s="175"/>
      <c r="D55" s="175"/>
      <c r="E55" s="175"/>
      <c r="F55" s="175"/>
      <c r="G55" s="176"/>
      <c r="H55" s="94">
        <f>H30-H36</f>
        <v>3535</v>
      </c>
      <c r="I55" s="94">
        <f>I30-I36</f>
        <v>10000</v>
      </c>
      <c r="J55" s="94">
        <f>J30-J36</f>
        <v>10000</v>
      </c>
    </row>
    <row r="56" spans="2:10" ht="12.75">
      <c r="B56" s="207" t="s">
        <v>235</v>
      </c>
      <c r="C56" s="175"/>
      <c r="D56" s="175"/>
      <c r="E56" s="175"/>
      <c r="F56" s="175"/>
      <c r="G56" s="176"/>
      <c r="H56" s="94">
        <f>H31-H50</f>
        <v>3991</v>
      </c>
      <c r="I56" s="94">
        <f>I31-I50</f>
        <v>0</v>
      </c>
      <c r="J56" s="94">
        <f>J31-J50</f>
        <v>0</v>
      </c>
    </row>
    <row r="57" spans="2:10" ht="12.75">
      <c r="B57" s="207" t="s">
        <v>236</v>
      </c>
      <c r="C57" s="175"/>
      <c r="D57" s="175"/>
      <c r="E57" s="175"/>
      <c r="F57" s="175"/>
      <c r="G57" s="176"/>
      <c r="H57" s="89">
        <f>H23-H45</f>
        <v>-7526</v>
      </c>
      <c r="I57" s="89">
        <f>I23-I45</f>
        <v>-10000</v>
      </c>
      <c r="J57" s="89">
        <f>J23-J45</f>
        <v>-10000</v>
      </c>
    </row>
  </sheetData>
  <sheetProtection/>
  <mergeCells count="48">
    <mergeCell ref="C16:G16"/>
    <mergeCell ref="C17:G17"/>
    <mergeCell ref="C18:G18"/>
    <mergeCell ref="C20:G20"/>
    <mergeCell ref="C21:G21"/>
    <mergeCell ref="B7:J7"/>
    <mergeCell ref="B8:J8"/>
    <mergeCell ref="C12:G12"/>
    <mergeCell ref="C14:G14"/>
    <mergeCell ref="C15:G15"/>
    <mergeCell ref="C32:G32"/>
    <mergeCell ref="C33:G33"/>
    <mergeCell ref="C22:G22"/>
    <mergeCell ref="C24:G24"/>
    <mergeCell ref="C25:G25"/>
    <mergeCell ref="C27:G27"/>
    <mergeCell ref="C34:G34"/>
    <mergeCell ref="B35:G35"/>
    <mergeCell ref="B23:G23"/>
    <mergeCell ref="B19:G19"/>
    <mergeCell ref="B13:G13"/>
    <mergeCell ref="B26:G26"/>
    <mergeCell ref="B30:G30"/>
    <mergeCell ref="B31:G31"/>
    <mergeCell ref="C28:G28"/>
    <mergeCell ref="C29:G29"/>
    <mergeCell ref="B36:G36"/>
    <mergeCell ref="C37:G37"/>
    <mergeCell ref="C38:G38"/>
    <mergeCell ref="C39:G39"/>
    <mergeCell ref="C40:G40"/>
    <mergeCell ref="C41:G41"/>
    <mergeCell ref="C42:G42"/>
    <mergeCell ref="C43:G43"/>
    <mergeCell ref="C44:G44"/>
    <mergeCell ref="B45:G45"/>
    <mergeCell ref="C46:G46"/>
    <mergeCell ref="B47:G47"/>
    <mergeCell ref="C54:G54"/>
    <mergeCell ref="B55:G55"/>
    <mergeCell ref="B56:G56"/>
    <mergeCell ref="B57:G57"/>
    <mergeCell ref="C48:G48"/>
    <mergeCell ref="B49:G49"/>
    <mergeCell ref="B50:G50"/>
    <mergeCell ref="C51:G51"/>
    <mergeCell ref="C52:G52"/>
    <mergeCell ref="B53:G53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5">
      <selection activeCell="J12" sqref="J12"/>
    </sheetView>
  </sheetViews>
  <sheetFormatPr defaultColWidth="9.140625" defaultRowHeight="12.75"/>
  <cols>
    <col min="2" max="2" width="23.57421875" style="0" customWidth="1"/>
    <col min="3" max="3" width="12.140625" style="0" customWidth="1"/>
    <col min="4" max="4" width="11.8515625" style="0" customWidth="1"/>
    <col min="5" max="5" width="12.140625" style="0" customWidth="1"/>
    <col min="6" max="6" width="11.28125" style="0" customWidth="1"/>
    <col min="7" max="7" width="11.7109375" style="0" customWidth="1"/>
    <col min="8" max="8" width="11.00390625" style="0" customWidth="1"/>
    <col min="9" max="9" width="11.421875" style="0" customWidth="1"/>
    <col min="10" max="10" width="11.140625" style="0" customWidth="1"/>
    <col min="11" max="11" width="12.140625" style="0" customWidth="1"/>
    <col min="12" max="12" width="11.421875" style="0" customWidth="1"/>
    <col min="13" max="13" width="10.7109375" style="0" customWidth="1"/>
    <col min="14" max="14" width="11.8515625" style="0" customWidth="1"/>
    <col min="15" max="15" width="13.140625" style="0" customWidth="1"/>
  </cols>
  <sheetData>
    <row r="1" ht="12.75">
      <c r="A1" s="3" t="s">
        <v>0</v>
      </c>
    </row>
    <row r="2" ht="12.75">
      <c r="A2" s="3" t="s">
        <v>25</v>
      </c>
    </row>
    <row r="3" ht="12.75">
      <c r="O3" t="s">
        <v>183</v>
      </c>
    </row>
    <row r="5" spans="1:15" ht="12.75">
      <c r="A5" s="180" t="s">
        <v>340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5:9" ht="12.75">
      <c r="E6" s="3"/>
      <c r="F6" s="3"/>
      <c r="G6" s="3"/>
      <c r="H6" s="3"/>
      <c r="I6" s="3"/>
    </row>
    <row r="8" ht="12.75">
      <c r="O8" s="9" t="s">
        <v>186</v>
      </c>
    </row>
    <row r="9" spans="2:15" ht="12.75">
      <c r="B9" s="66" t="s">
        <v>237</v>
      </c>
      <c r="C9" s="72" t="s">
        <v>238</v>
      </c>
      <c r="D9" s="72" t="s">
        <v>239</v>
      </c>
      <c r="E9" s="72" t="s">
        <v>240</v>
      </c>
      <c r="F9" s="72" t="s">
        <v>241</v>
      </c>
      <c r="G9" s="72" t="s">
        <v>242</v>
      </c>
      <c r="H9" s="72" t="s">
        <v>243</v>
      </c>
      <c r="I9" s="72" t="s">
        <v>244</v>
      </c>
      <c r="J9" s="72" t="s">
        <v>245</v>
      </c>
      <c r="K9" s="72" t="s">
        <v>246</v>
      </c>
      <c r="L9" s="72" t="s">
        <v>247</v>
      </c>
      <c r="M9" s="72" t="s">
        <v>248</v>
      </c>
      <c r="N9" s="72" t="s">
        <v>249</v>
      </c>
      <c r="O9" s="72" t="s">
        <v>192</v>
      </c>
    </row>
    <row r="10" spans="2:15" ht="12.75">
      <c r="B10" s="66" t="s">
        <v>26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2:15" ht="12.75">
      <c r="B11" s="62" t="s">
        <v>250</v>
      </c>
      <c r="C11" s="73">
        <v>2687</v>
      </c>
      <c r="D11" s="73">
        <v>2687</v>
      </c>
      <c r="E11" s="73">
        <v>2687</v>
      </c>
      <c r="F11" s="73">
        <v>2687</v>
      </c>
      <c r="G11" s="73">
        <v>2687</v>
      </c>
      <c r="H11" s="73">
        <v>2687</v>
      </c>
      <c r="I11" s="73">
        <v>2684</v>
      </c>
      <c r="J11" s="73">
        <v>2687</v>
      </c>
      <c r="K11" s="73">
        <v>2687</v>
      </c>
      <c r="L11" s="73">
        <v>2687</v>
      </c>
      <c r="M11" s="73">
        <v>2687</v>
      </c>
      <c r="N11" s="73">
        <v>2687</v>
      </c>
      <c r="O11" s="71">
        <f>SUM(C11:N11)</f>
        <v>32241</v>
      </c>
    </row>
    <row r="12" spans="2:15" ht="12.75">
      <c r="B12" s="62" t="s">
        <v>251</v>
      </c>
      <c r="C12" s="73">
        <v>31244</v>
      </c>
      <c r="D12" s="73">
        <v>31244</v>
      </c>
      <c r="E12" s="73">
        <v>31244</v>
      </c>
      <c r="F12" s="73">
        <v>31244</v>
      </c>
      <c r="G12" s="73">
        <v>31244</v>
      </c>
      <c r="H12" s="73">
        <v>31241</v>
      </c>
      <c r="I12" s="73">
        <v>32360</v>
      </c>
      <c r="J12" s="73">
        <v>31244</v>
      </c>
      <c r="K12" s="73">
        <v>31244</v>
      </c>
      <c r="L12" s="73">
        <v>31244</v>
      </c>
      <c r="M12" s="73">
        <v>31244</v>
      </c>
      <c r="N12" s="73">
        <v>31244</v>
      </c>
      <c r="O12" s="71">
        <f aca="true" t="shared" si="0" ref="O12:O27">SUM(C12:N12)</f>
        <v>376041</v>
      </c>
    </row>
    <row r="13" spans="2:15" ht="12.75">
      <c r="B13" s="62" t="s">
        <v>252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1">
        <f t="shared" si="0"/>
        <v>0</v>
      </c>
    </row>
    <row r="14" spans="2:15" ht="12.75">
      <c r="B14" s="62" t="s">
        <v>253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1">
        <f t="shared" si="0"/>
        <v>0</v>
      </c>
    </row>
    <row r="15" spans="2:15" ht="12.75">
      <c r="B15" s="62" t="s">
        <v>254</v>
      </c>
      <c r="C15" s="73"/>
      <c r="D15" s="73"/>
      <c r="E15" s="73">
        <v>3300</v>
      </c>
      <c r="F15" s="73"/>
      <c r="G15" s="73"/>
      <c r="H15" s="73">
        <v>2160</v>
      </c>
      <c r="I15" s="73">
        <v>3360</v>
      </c>
      <c r="J15" s="73"/>
      <c r="K15" s="73">
        <v>2229</v>
      </c>
      <c r="L15" s="73"/>
      <c r="M15" s="73"/>
      <c r="N15" s="73">
        <v>2160</v>
      </c>
      <c r="O15" s="71">
        <f aca="true" t="shared" si="1" ref="O15:O21">SUM(C15:N15)</f>
        <v>13209</v>
      </c>
    </row>
    <row r="16" spans="2:15" ht="12.75">
      <c r="B16" s="62" t="s">
        <v>255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1">
        <f t="shared" si="1"/>
        <v>0</v>
      </c>
    </row>
    <row r="17" spans="2:15" ht="12.75">
      <c r="B17" s="74" t="s">
        <v>72</v>
      </c>
      <c r="C17" s="97">
        <v>3991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71">
        <f t="shared" si="1"/>
        <v>3991</v>
      </c>
    </row>
    <row r="18" spans="2:15" ht="12.75">
      <c r="B18" s="66" t="s">
        <v>256</v>
      </c>
      <c r="C18" s="75">
        <f>SUM(C11:C17)</f>
        <v>37922</v>
      </c>
      <c r="D18" s="75">
        <f aca="true" t="shared" si="2" ref="D18:N18">SUM(D11:D17)</f>
        <v>33931</v>
      </c>
      <c r="E18" s="75">
        <f t="shared" si="2"/>
        <v>37231</v>
      </c>
      <c r="F18" s="75">
        <f t="shared" si="2"/>
        <v>33931</v>
      </c>
      <c r="G18" s="75">
        <f t="shared" si="2"/>
        <v>33931</v>
      </c>
      <c r="H18" s="75">
        <f t="shared" si="2"/>
        <v>36088</v>
      </c>
      <c r="I18" s="75">
        <f t="shared" si="2"/>
        <v>38404</v>
      </c>
      <c r="J18" s="75">
        <f t="shared" si="2"/>
        <v>33931</v>
      </c>
      <c r="K18" s="75">
        <f t="shared" si="2"/>
        <v>36160</v>
      </c>
      <c r="L18" s="75">
        <f t="shared" si="2"/>
        <v>33931</v>
      </c>
      <c r="M18" s="75">
        <f t="shared" si="2"/>
        <v>33931</v>
      </c>
      <c r="N18" s="75">
        <f t="shared" si="2"/>
        <v>36091</v>
      </c>
      <c r="O18" s="71">
        <f t="shared" si="1"/>
        <v>425482</v>
      </c>
    </row>
    <row r="19" spans="2:15" ht="12.75">
      <c r="B19" s="6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1">
        <f t="shared" si="1"/>
        <v>0</v>
      </c>
    </row>
    <row r="20" spans="2:15" ht="12.75">
      <c r="B20" s="66" t="s">
        <v>27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1">
        <f t="shared" si="1"/>
        <v>0</v>
      </c>
    </row>
    <row r="21" spans="2:15" ht="12.75">
      <c r="B21" s="62" t="s">
        <v>188</v>
      </c>
      <c r="C21" s="73">
        <v>17791</v>
      </c>
      <c r="D21" s="73">
        <v>17791</v>
      </c>
      <c r="E21" s="73">
        <v>17791</v>
      </c>
      <c r="F21" s="73">
        <v>17796</v>
      </c>
      <c r="G21" s="73">
        <v>17791</v>
      </c>
      <c r="H21" s="73">
        <v>17791</v>
      </c>
      <c r="I21" s="73">
        <v>17791</v>
      </c>
      <c r="J21" s="73">
        <v>17791</v>
      </c>
      <c r="K21" s="73">
        <v>17791</v>
      </c>
      <c r="L21" s="73">
        <v>17791</v>
      </c>
      <c r="M21" s="73">
        <v>17791</v>
      </c>
      <c r="N21" s="73">
        <v>17791</v>
      </c>
      <c r="O21" s="71">
        <f t="shared" si="1"/>
        <v>213497</v>
      </c>
    </row>
    <row r="22" spans="2:15" ht="12.75">
      <c r="B22" s="62" t="s">
        <v>74</v>
      </c>
      <c r="C22" s="73">
        <v>4803</v>
      </c>
      <c r="D22" s="73">
        <v>4803</v>
      </c>
      <c r="E22" s="73">
        <v>4804</v>
      </c>
      <c r="F22" s="73">
        <v>4804</v>
      </c>
      <c r="G22" s="73">
        <v>4803</v>
      </c>
      <c r="H22" s="73">
        <v>4804</v>
      </c>
      <c r="I22" s="73">
        <v>4803</v>
      </c>
      <c r="J22" s="73">
        <v>4804</v>
      </c>
      <c r="K22" s="73">
        <v>4804</v>
      </c>
      <c r="L22" s="73">
        <v>4804</v>
      </c>
      <c r="M22" s="73">
        <v>4804</v>
      </c>
      <c r="N22" s="73">
        <v>4804</v>
      </c>
      <c r="O22" s="71">
        <f t="shared" si="0"/>
        <v>57644</v>
      </c>
    </row>
    <row r="23" spans="2:15" ht="12.75">
      <c r="B23" s="62" t="s">
        <v>257</v>
      </c>
      <c r="C23" s="73">
        <v>12230</v>
      </c>
      <c r="D23" s="73">
        <v>12235</v>
      </c>
      <c r="E23" s="73">
        <v>12235</v>
      </c>
      <c r="F23" s="73">
        <v>12235</v>
      </c>
      <c r="G23" s="73">
        <v>12235</v>
      </c>
      <c r="H23" s="73">
        <v>12235</v>
      </c>
      <c r="I23" s="73">
        <v>12235</v>
      </c>
      <c r="J23" s="73">
        <v>12235</v>
      </c>
      <c r="K23" s="73">
        <v>12235</v>
      </c>
      <c r="L23" s="73">
        <v>12235</v>
      </c>
      <c r="M23" s="73">
        <v>12235</v>
      </c>
      <c r="N23" s="73">
        <v>12235</v>
      </c>
      <c r="O23" s="71">
        <f t="shared" si="0"/>
        <v>146815</v>
      </c>
    </row>
    <row r="24" spans="2:15" ht="12.75">
      <c r="B24" s="62" t="s">
        <v>274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1">
        <f t="shared" si="0"/>
        <v>0</v>
      </c>
    </row>
    <row r="25" spans="2:15" ht="12.75">
      <c r="B25" s="62" t="s">
        <v>225</v>
      </c>
      <c r="C25" s="73"/>
      <c r="D25" s="73"/>
      <c r="E25" s="73"/>
      <c r="F25" s="73">
        <v>0</v>
      </c>
      <c r="G25" s="73"/>
      <c r="H25" s="73"/>
      <c r="I25" s="73"/>
      <c r="J25" s="73"/>
      <c r="K25" s="73"/>
      <c r="L25" s="73"/>
      <c r="M25" s="73"/>
      <c r="N25" s="73"/>
      <c r="O25" s="71">
        <f t="shared" si="0"/>
        <v>0</v>
      </c>
    </row>
    <row r="26" spans="2:15" ht="12.75">
      <c r="B26" s="62" t="s">
        <v>226</v>
      </c>
      <c r="C26" s="73">
        <v>650</v>
      </c>
      <c r="D26" s="73">
        <v>1250</v>
      </c>
      <c r="E26" s="73">
        <v>2106</v>
      </c>
      <c r="F26" s="73">
        <v>540</v>
      </c>
      <c r="G26" s="73"/>
      <c r="H26" s="73">
        <v>880</v>
      </c>
      <c r="I26" s="73"/>
      <c r="J26" s="73">
        <v>2100</v>
      </c>
      <c r="K26" s="73"/>
      <c r="L26" s="73"/>
      <c r="M26" s="73"/>
      <c r="N26" s="73"/>
      <c r="O26" s="71">
        <f t="shared" si="0"/>
        <v>7526</v>
      </c>
    </row>
    <row r="27" spans="2:15" ht="12.75">
      <c r="B27" s="62" t="s">
        <v>258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1">
        <f t="shared" si="0"/>
        <v>0</v>
      </c>
    </row>
    <row r="28" spans="2:15" ht="12.75">
      <c r="B28" s="62" t="s">
        <v>199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1"/>
    </row>
    <row r="29" spans="2:15" ht="12.75">
      <c r="B29" s="66" t="s">
        <v>259</v>
      </c>
      <c r="C29" s="75">
        <f>SUM(C21:C28)</f>
        <v>35474</v>
      </c>
      <c r="D29" s="75">
        <f aca="true" t="shared" si="3" ref="D29:N29">SUM(D21:D28)</f>
        <v>36079</v>
      </c>
      <c r="E29" s="75">
        <f t="shared" si="3"/>
        <v>36936</v>
      </c>
      <c r="F29" s="75">
        <f t="shared" si="3"/>
        <v>35375</v>
      </c>
      <c r="G29" s="75">
        <f t="shared" si="3"/>
        <v>34829</v>
      </c>
      <c r="H29" s="75">
        <f t="shared" si="3"/>
        <v>35710</v>
      </c>
      <c r="I29" s="75">
        <f t="shared" si="3"/>
        <v>34829</v>
      </c>
      <c r="J29" s="75">
        <f t="shared" si="3"/>
        <v>36930</v>
      </c>
      <c r="K29" s="75">
        <f t="shared" si="3"/>
        <v>34830</v>
      </c>
      <c r="L29" s="75">
        <f t="shared" si="3"/>
        <v>34830</v>
      </c>
      <c r="M29" s="75">
        <f t="shared" si="3"/>
        <v>34830</v>
      </c>
      <c r="N29" s="75">
        <f t="shared" si="3"/>
        <v>34830</v>
      </c>
      <c r="O29" s="71">
        <f>SUM(O21:O28)</f>
        <v>425482</v>
      </c>
    </row>
  </sheetData>
  <sheetProtection/>
  <mergeCells count="1">
    <mergeCell ref="A5:O5"/>
  </mergeCells>
  <printOptions/>
  <pageMargins left="0.75" right="0.75" top="1" bottom="1" header="0.5" footer="0.5"/>
  <pageSetup horizontalDpi="200" verticalDpi="2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24.00390625" style="0" customWidth="1"/>
    <col min="2" max="2" width="15.57421875" style="0" customWidth="1"/>
    <col min="3" max="3" width="16.421875" style="0" customWidth="1"/>
    <col min="4" max="4" width="13.421875" style="0" customWidth="1"/>
    <col min="6" max="6" width="12.140625" style="0" customWidth="1"/>
    <col min="9" max="9" width="14.28125" style="0" customWidth="1"/>
  </cols>
  <sheetData>
    <row r="1" ht="12.75">
      <c r="A1" s="7" t="s">
        <v>0</v>
      </c>
    </row>
    <row r="2" spans="1:8" ht="12.75">
      <c r="A2" s="7" t="s">
        <v>25</v>
      </c>
      <c r="H2" s="9" t="s">
        <v>315</v>
      </c>
    </row>
    <row r="4" spans="1:8" ht="12.75">
      <c r="A4" s="187" t="s">
        <v>283</v>
      </c>
      <c r="B4" s="181"/>
      <c r="C4" s="181"/>
      <c r="D4" s="181"/>
      <c r="E4" s="181"/>
      <c r="F4" s="181"/>
      <c r="G4" s="181"/>
      <c r="H4" s="181"/>
    </row>
    <row r="6" ht="12.75">
      <c r="H6" s="9" t="s">
        <v>186</v>
      </c>
    </row>
    <row r="7" spans="1:8" ht="12.75">
      <c r="A7" s="214" t="s">
        <v>284</v>
      </c>
      <c r="B7" s="215"/>
      <c r="C7" s="214" t="s">
        <v>285</v>
      </c>
      <c r="D7" s="215"/>
      <c r="E7" s="218" t="s">
        <v>286</v>
      </c>
      <c r="F7" s="218"/>
      <c r="G7" s="218"/>
      <c r="H7" s="219"/>
    </row>
    <row r="8" spans="1:8" ht="12.75">
      <c r="A8" s="216"/>
      <c r="B8" s="217"/>
      <c r="C8" s="216"/>
      <c r="D8" s="217"/>
      <c r="E8" s="218"/>
      <c r="F8" s="218"/>
      <c r="G8" s="218"/>
      <c r="H8" s="219"/>
    </row>
    <row r="9" spans="1:8" ht="12.75">
      <c r="A9" s="211" t="s">
        <v>287</v>
      </c>
      <c r="B9" s="184"/>
      <c r="C9" s="211" t="s">
        <v>287</v>
      </c>
      <c r="D9" s="184"/>
      <c r="E9" s="211" t="s">
        <v>287</v>
      </c>
      <c r="F9" s="212"/>
      <c r="G9" s="183"/>
      <c r="H9" s="184"/>
    </row>
    <row r="10" spans="1:8" ht="12.75">
      <c r="A10" s="62"/>
      <c r="B10" s="62"/>
      <c r="C10" s="62"/>
      <c r="D10" s="62"/>
      <c r="E10" s="211"/>
      <c r="F10" s="213"/>
      <c r="G10" s="211"/>
      <c r="H10" s="213"/>
    </row>
    <row r="11" spans="1:8" ht="12.75">
      <c r="A11" s="62" t="s">
        <v>206</v>
      </c>
      <c r="B11" s="97"/>
      <c r="C11" s="62" t="s">
        <v>288</v>
      </c>
      <c r="D11" s="97"/>
      <c r="E11" s="220" t="s">
        <v>289</v>
      </c>
      <c r="F11" s="221"/>
      <c r="G11" s="222"/>
      <c r="H11" s="223"/>
    </row>
    <row r="12" spans="1:8" ht="12.75">
      <c r="A12" s="62" t="s">
        <v>290</v>
      </c>
      <c r="B12" s="97"/>
      <c r="C12" s="62"/>
      <c r="D12" s="97"/>
      <c r="E12" s="211"/>
      <c r="F12" s="213"/>
      <c r="G12" s="211"/>
      <c r="H12" s="213"/>
    </row>
    <row r="13" spans="1:8" ht="12.75">
      <c r="A13" s="62" t="s">
        <v>291</v>
      </c>
      <c r="B13" s="97">
        <v>376041</v>
      </c>
      <c r="C13" s="62"/>
      <c r="D13" s="97"/>
      <c r="E13" s="220" t="s">
        <v>292</v>
      </c>
      <c r="F13" s="221"/>
      <c r="G13" s="222"/>
      <c r="H13" s="223"/>
    </row>
    <row r="14" spans="1:8" ht="12.75">
      <c r="A14" s="62"/>
      <c r="B14" s="97"/>
      <c r="C14" s="62"/>
      <c r="D14" s="97"/>
      <c r="E14" s="211"/>
      <c r="F14" s="213"/>
      <c r="G14" s="211"/>
      <c r="H14" s="213"/>
    </row>
    <row r="15" spans="1:8" ht="12.75">
      <c r="A15" s="62" t="s">
        <v>254</v>
      </c>
      <c r="B15" s="97">
        <v>13209</v>
      </c>
      <c r="C15" s="62"/>
      <c r="D15" s="97"/>
      <c r="E15" s="220" t="s">
        <v>293</v>
      </c>
      <c r="F15" s="221"/>
      <c r="G15" s="222"/>
      <c r="H15" s="223"/>
    </row>
    <row r="16" spans="1:8" ht="12.75">
      <c r="A16" s="62"/>
      <c r="B16" s="97"/>
      <c r="C16" s="62"/>
      <c r="D16" s="97"/>
      <c r="E16" s="211"/>
      <c r="F16" s="213"/>
      <c r="G16" s="211"/>
      <c r="H16" s="213"/>
    </row>
    <row r="17" spans="1:8" ht="12.75">
      <c r="A17" s="62" t="s">
        <v>294</v>
      </c>
      <c r="B17" s="97">
        <v>32241</v>
      </c>
      <c r="C17" s="62"/>
      <c r="D17" s="97"/>
      <c r="E17" s="211"/>
      <c r="F17" s="213"/>
      <c r="G17" s="211"/>
      <c r="H17" s="213"/>
    </row>
    <row r="18" spans="1:8" ht="12.75">
      <c r="A18" s="62"/>
      <c r="B18" s="97"/>
      <c r="C18" s="62"/>
      <c r="D18" s="97"/>
      <c r="E18" s="220" t="s">
        <v>72</v>
      </c>
      <c r="F18" s="221"/>
      <c r="G18" s="222">
        <v>3991</v>
      </c>
      <c r="H18" s="223"/>
    </row>
    <row r="19" spans="1:8" ht="12.75">
      <c r="A19" s="62"/>
      <c r="B19" s="97"/>
      <c r="C19" s="62"/>
      <c r="D19" s="97"/>
      <c r="E19" s="211"/>
      <c r="F19" s="213"/>
      <c r="G19" s="211"/>
      <c r="H19" s="213"/>
    </row>
    <row r="20" spans="1:8" ht="12.75">
      <c r="A20" s="62"/>
      <c r="B20" s="97"/>
      <c r="C20" s="62"/>
      <c r="D20" s="97"/>
      <c r="E20" s="211"/>
      <c r="F20" s="213"/>
      <c r="G20" s="211"/>
      <c r="H20" s="213"/>
    </row>
    <row r="21" spans="1:8" ht="12.75">
      <c r="A21" s="62"/>
      <c r="B21" s="97"/>
      <c r="C21" s="62"/>
      <c r="D21" s="97"/>
      <c r="E21" s="211"/>
      <c r="F21" s="213"/>
      <c r="G21" s="211"/>
      <c r="H21" s="213"/>
    </row>
    <row r="22" spans="1:8" ht="12.75">
      <c r="A22" s="62"/>
      <c r="B22" s="97"/>
      <c r="C22" s="62"/>
      <c r="D22" s="97"/>
      <c r="E22" s="211"/>
      <c r="F22" s="213"/>
      <c r="G22" s="211"/>
      <c r="H22" s="213"/>
    </row>
    <row r="23" spans="1:9" ht="12.75">
      <c r="A23" s="98" t="s">
        <v>295</v>
      </c>
      <c r="B23" s="99">
        <f>SUM(B11:B19)</f>
        <v>421491</v>
      </c>
      <c r="C23" s="98" t="s">
        <v>296</v>
      </c>
      <c r="D23" s="99">
        <f>SUM(D11:D17)</f>
        <v>0</v>
      </c>
      <c r="E23" s="100" t="s">
        <v>255</v>
      </c>
      <c r="F23" s="101"/>
      <c r="G23" s="224">
        <f>SUM(G11:G22)</f>
        <v>3991</v>
      </c>
      <c r="H23" s="225"/>
      <c r="I23" s="6">
        <f>SUM(B23+D23+G23)</f>
        <v>425482</v>
      </c>
    </row>
    <row r="24" spans="1:8" ht="12.75">
      <c r="A24" s="62"/>
      <c r="B24" s="97"/>
      <c r="C24" s="62"/>
      <c r="D24" s="97"/>
      <c r="E24" s="174"/>
      <c r="F24" s="176"/>
      <c r="G24" s="174"/>
      <c r="H24" s="176"/>
    </row>
    <row r="25" spans="1:8" ht="12.75">
      <c r="A25" s="211" t="s">
        <v>297</v>
      </c>
      <c r="B25" s="184"/>
      <c r="C25" s="211" t="s">
        <v>297</v>
      </c>
      <c r="D25" s="184"/>
      <c r="E25" s="211" t="s">
        <v>297</v>
      </c>
      <c r="F25" s="212"/>
      <c r="G25" s="183"/>
      <c r="H25" s="184"/>
    </row>
    <row r="26" spans="1:8" ht="12.75">
      <c r="A26" s="62"/>
      <c r="B26" s="97"/>
      <c r="C26" s="62"/>
      <c r="D26" s="97"/>
      <c r="E26" s="174"/>
      <c r="F26" s="176"/>
      <c r="G26" s="174"/>
      <c r="H26" s="176"/>
    </row>
    <row r="27" spans="1:8" ht="12.75">
      <c r="A27" s="62" t="s">
        <v>298</v>
      </c>
      <c r="B27" s="97">
        <v>107435</v>
      </c>
      <c r="C27" s="62"/>
      <c r="D27" s="97"/>
      <c r="E27" s="174" t="s">
        <v>289</v>
      </c>
      <c r="F27" s="176"/>
      <c r="G27" s="226"/>
      <c r="H27" s="227"/>
    </row>
    <row r="28" spans="1:8" ht="12.75">
      <c r="A28" s="62"/>
      <c r="B28" s="97"/>
      <c r="C28" s="62"/>
      <c r="D28" s="97"/>
      <c r="E28" s="174" t="s">
        <v>299</v>
      </c>
      <c r="F28" s="176"/>
      <c r="G28" s="226"/>
      <c r="H28" s="227"/>
    </row>
    <row r="29" spans="1:8" ht="12.75">
      <c r="A29" s="62" t="s">
        <v>29</v>
      </c>
      <c r="B29" s="97">
        <v>191775</v>
      </c>
      <c r="C29" s="62" t="s">
        <v>29</v>
      </c>
      <c r="D29" s="97">
        <v>2700</v>
      </c>
      <c r="E29" s="174"/>
      <c r="F29" s="176"/>
      <c r="G29" s="174"/>
      <c r="H29" s="176"/>
    </row>
    <row r="30" spans="1:8" ht="12.75">
      <c r="A30" s="62"/>
      <c r="B30" s="97"/>
      <c r="C30" s="62" t="s">
        <v>17</v>
      </c>
      <c r="D30" s="97">
        <v>4826</v>
      </c>
      <c r="E30" s="174" t="s">
        <v>300</v>
      </c>
      <c r="F30" s="176"/>
      <c r="G30" s="226"/>
      <c r="H30" s="227"/>
    </row>
    <row r="31" spans="1:8" ht="12.75">
      <c r="A31" s="62" t="s">
        <v>17</v>
      </c>
      <c r="B31" s="97">
        <v>118746</v>
      </c>
      <c r="C31" s="62"/>
      <c r="D31" s="97"/>
      <c r="E31" s="174" t="s">
        <v>299</v>
      </c>
      <c r="F31" s="176"/>
      <c r="G31" s="226"/>
      <c r="H31" s="227"/>
    </row>
    <row r="32" spans="1:8" ht="12.75">
      <c r="A32" s="62"/>
      <c r="B32" s="97"/>
      <c r="C32" s="62"/>
      <c r="D32" s="97"/>
      <c r="E32" s="174"/>
      <c r="F32" s="176"/>
      <c r="G32" s="174"/>
      <c r="H32" s="176"/>
    </row>
    <row r="33" spans="1:8" ht="12.75">
      <c r="A33" s="62"/>
      <c r="B33" s="97"/>
      <c r="C33" s="62"/>
      <c r="D33" s="97"/>
      <c r="E33" s="228" t="s">
        <v>199</v>
      </c>
      <c r="F33" s="229"/>
      <c r="G33" s="174"/>
      <c r="H33" s="176"/>
    </row>
    <row r="34" spans="1:8" ht="12.75">
      <c r="A34" s="62"/>
      <c r="B34" s="97"/>
      <c r="C34" s="62"/>
      <c r="D34" s="97"/>
      <c r="G34" s="232"/>
      <c r="H34" s="233"/>
    </row>
    <row r="35" spans="1:8" ht="12.75">
      <c r="A35" s="62"/>
      <c r="B35" s="97"/>
      <c r="C35" s="62"/>
      <c r="D35" s="97"/>
      <c r="E35" s="174"/>
      <c r="F35" s="176"/>
      <c r="G35" s="174"/>
      <c r="H35" s="176"/>
    </row>
    <row r="36" spans="1:8" ht="12.75">
      <c r="A36" s="62"/>
      <c r="B36" s="97"/>
      <c r="C36" s="62"/>
      <c r="D36" s="97"/>
      <c r="E36" s="174"/>
      <c r="F36" s="176"/>
      <c r="G36" s="174"/>
      <c r="H36" s="176"/>
    </row>
    <row r="37" spans="1:9" ht="12.75">
      <c r="A37" s="98" t="s">
        <v>42</v>
      </c>
      <c r="B37" s="99">
        <f>SUM(B27:B35)</f>
        <v>417956</v>
      </c>
      <c r="C37" s="98" t="s">
        <v>301</v>
      </c>
      <c r="D37" s="99">
        <f>SUM(D27:D31)</f>
        <v>7526</v>
      </c>
      <c r="E37" s="100" t="s">
        <v>258</v>
      </c>
      <c r="F37" s="102"/>
      <c r="G37" s="230">
        <f>SUM(G27:H35)</f>
        <v>0</v>
      </c>
      <c r="H37" s="231"/>
      <c r="I37" s="6">
        <f>SUM(B37+D37+G37)</f>
        <v>425482</v>
      </c>
    </row>
    <row r="38" spans="1:8" ht="12.75">
      <c r="A38" s="62"/>
      <c r="B38" s="62"/>
      <c r="C38" s="62"/>
      <c r="D38" s="62"/>
      <c r="E38" s="174"/>
      <c r="F38" s="175"/>
      <c r="G38" s="175"/>
      <c r="H38" s="176"/>
    </row>
    <row r="39" spans="1:8" ht="12.75">
      <c r="A39" s="63" t="s">
        <v>302</v>
      </c>
      <c r="B39" s="55">
        <f>(B23-B37)</f>
        <v>3535</v>
      </c>
      <c r="C39" s="63" t="s">
        <v>303</v>
      </c>
      <c r="D39" s="55">
        <f>(D23-D37)</f>
        <v>-7526</v>
      </c>
      <c r="E39" s="207" t="s">
        <v>304</v>
      </c>
      <c r="F39" s="234"/>
      <c r="G39" s="235">
        <f>G23-G37</f>
        <v>3991</v>
      </c>
      <c r="H39" s="236"/>
    </row>
    <row r="40" spans="1:8" ht="12.75">
      <c r="A40" s="174"/>
      <c r="B40" s="175"/>
      <c r="C40" s="175"/>
      <c r="D40" s="175"/>
      <c r="E40" s="175"/>
      <c r="F40" s="175"/>
      <c r="G40" s="175"/>
      <c r="H40" s="176"/>
    </row>
  </sheetData>
  <sheetProtection/>
  <mergeCells count="65">
    <mergeCell ref="A40:H40"/>
    <mergeCell ref="E36:F36"/>
    <mergeCell ref="G36:H36"/>
    <mergeCell ref="G37:H37"/>
    <mergeCell ref="E38:H38"/>
    <mergeCell ref="G34:H34"/>
    <mergeCell ref="E35:F35"/>
    <mergeCell ref="G35:H35"/>
    <mergeCell ref="E39:F39"/>
    <mergeCell ref="G39:H39"/>
    <mergeCell ref="E32:F32"/>
    <mergeCell ref="G32:H32"/>
    <mergeCell ref="G33:H33"/>
    <mergeCell ref="E33:F33"/>
    <mergeCell ref="E30:F30"/>
    <mergeCell ref="G30:H30"/>
    <mergeCell ref="E31:F31"/>
    <mergeCell ref="G31:H31"/>
    <mergeCell ref="E28:F28"/>
    <mergeCell ref="G28:H28"/>
    <mergeCell ref="E29:F29"/>
    <mergeCell ref="G29:H29"/>
    <mergeCell ref="E26:F26"/>
    <mergeCell ref="G26:H26"/>
    <mergeCell ref="E27:F27"/>
    <mergeCell ref="G27:H27"/>
    <mergeCell ref="G23:H23"/>
    <mergeCell ref="E24:F24"/>
    <mergeCell ref="G24:H24"/>
    <mergeCell ref="A25:B25"/>
    <mergeCell ref="C25:D25"/>
    <mergeCell ref="E25:H25"/>
    <mergeCell ref="E21:F21"/>
    <mergeCell ref="G21:H21"/>
    <mergeCell ref="E22:F22"/>
    <mergeCell ref="G22:H22"/>
    <mergeCell ref="E19:F19"/>
    <mergeCell ref="G19:H19"/>
    <mergeCell ref="E20:F20"/>
    <mergeCell ref="G20:H20"/>
    <mergeCell ref="E17:F17"/>
    <mergeCell ref="G17:H17"/>
    <mergeCell ref="E18:F18"/>
    <mergeCell ref="G18:H18"/>
    <mergeCell ref="E15:F15"/>
    <mergeCell ref="G15:H15"/>
    <mergeCell ref="E16:F16"/>
    <mergeCell ref="G16:H16"/>
    <mergeCell ref="E13:F13"/>
    <mergeCell ref="G13:H13"/>
    <mergeCell ref="E14:F14"/>
    <mergeCell ref="G14:H14"/>
    <mergeCell ref="E11:F11"/>
    <mergeCell ref="G11:H11"/>
    <mergeCell ref="E12:F12"/>
    <mergeCell ref="G12:H12"/>
    <mergeCell ref="A9:B9"/>
    <mergeCell ref="C9:D9"/>
    <mergeCell ref="E9:H9"/>
    <mergeCell ref="E10:F10"/>
    <mergeCell ref="G10:H10"/>
    <mergeCell ref="A4:H4"/>
    <mergeCell ref="A7:B8"/>
    <mergeCell ref="C7:D8"/>
    <mergeCell ref="E7:H8"/>
  </mergeCells>
  <printOptions/>
  <pageMargins left="0.75" right="0.75" top="1" bottom="1" header="0.5" footer="0.5"/>
  <pageSetup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1">
      <selection activeCell="D28" sqref="D28"/>
    </sheetView>
  </sheetViews>
  <sheetFormatPr defaultColWidth="9.140625" defaultRowHeight="12.75"/>
  <cols>
    <col min="3" max="3" width="33.57421875" style="0" customWidth="1"/>
    <col min="4" max="4" width="27.57421875" style="0" customWidth="1"/>
  </cols>
  <sheetData>
    <row r="1" ht="12.75">
      <c r="A1" s="3" t="s">
        <v>0</v>
      </c>
    </row>
    <row r="2" spans="1:4" ht="12.75">
      <c r="A2" s="3" t="s">
        <v>25</v>
      </c>
      <c r="D2" s="9" t="s">
        <v>334</v>
      </c>
    </row>
    <row r="4" ht="12.75">
      <c r="D4" s="9" t="s">
        <v>354</v>
      </c>
    </row>
    <row r="5" spans="1:7" ht="15.75">
      <c r="A5" s="237" t="s">
        <v>339</v>
      </c>
      <c r="B5" s="237"/>
      <c r="C5" s="237"/>
      <c r="D5" s="237"/>
      <c r="E5" s="19"/>
      <c r="F5" s="19"/>
      <c r="G5" s="19"/>
    </row>
    <row r="6" spans="1:4" ht="12.75">
      <c r="A6" s="190"/>
      <c r="B6" s="190"/>
      <c r="C6" s="190"/>
      <c r="D6" s="62"/>
    </row>
    <row r="7" spans="1:6" ht="15.75">
      <c r="A7" s="239" t="s">
        <v>287</v>
      </c>
      <c r="B7" s="239"/>
      <c r="C7" s="239"/>
      <c r="D7" s="239"/>
      <c r="E7" s="108"/>
      <c r="F7" s="108"/>
    </row>
    <row r="8" spans="1:4" ht="15.75">
      <c r="A8" s="238" t="s">
        <v>351</v>
      </c>
      <c r="B8" s="238"/>
      <c r="C8" s="238"/>
      <c r="D8" s="62"/>
    </row>
    <row r="9" spans="1:4" ht="15.75">
      <c r="A9" s="238" t="s">
        <v>48</v>
      </c>
      <c r="B9" s="238"/>
      <c r="C9" s="238"/>
      <c r="D9" s="62"/>
    </row>
    <row r="10" spans="1:6" ht="15.75">
      <c r="A10" s="238" t="s">
        <v>350</v>
      </c>
      <c r="B10" s="238"/>
      <c r="C10" s="238"/>
      <c r="D10" s="152">
        <v>376041000</v>
      </c>
      <c r="F10" s="109"/>
    </row>
    <row r="11" spans="1:6" ht="15.75">
      <c r="A11" s="238" t="s">
        <v>312</v>
      </c>
      <c r="B11" s="238"/>
      <c r="C11" s="238"/>
      <c r="D11" s="152">
        <v>13209000</v>
      </c>
      <c r="F11" s="109"/>
    </row>
    <row r="12" spans="1:6" ht="15.75">
      <c r="A12" s="238" t="s">
        <v>294</v>
      </c>
      <c r="B12" s="238"/>
      <c r="C12" s="238"/>
      <c r="D12" s="152">
        <v>32241000</v>
      </c>
      <c r="F12" s="109"/>
    </row>
    <row r="13" spans="1:6" ht="15.75">
      <c r="A13" s="238" t="s">
        <v>288</v>
      </c>
      <c r="B13" s="238"/>
      <c r="C13" s="238"/>
      <c r="D13" s="152"/>
      <c r="F13" s="109"/>
    </row>
    <row r="14" spans="1:6" ht="15.75">
      <c r="A14" s="238" t="s">
        <v>255</v>
      </c>
      <c r="B14" s="238"/>
      <c r="C14" s="238"/>
      <c r="D14" s="152"/>
      <c r="F14" s="109"/>
    </row>
    <row r="15" spans="1:6" ht="15.75">
      <c r="A15" s="190"/>
      <c r="B15" s="190"/>
      <c r="C15" s="190"/>
      <c r="D15" s="153">
        <v>3991000</v>
      </c>
      <c r="F15" s="109"/>
    </row>
    <row r="16" spans="1:6" ht="15.75">
      <c r="A16" s="238"/>
      <c r="B16" s="238"/>
      <c r="C16" s="238"/>
      <c r="D16" s="62"/>
      <c r="E16" s="110"/>
      <c r="F16" s="111"/>
    </row>
    <row r="17" spans="1:6" ht="15.75">
      <c r="A17" s="240" t="s">
        <v>313</v>
      </c>
      <c r="B17" s="190"/>
      <c r="C17" s="190"/>
      <c r="D17" s="154">
        <f>SUM(D10:D15)</f>
        <v>425482000</v>
      </c>
      <c r="E17" s="112"/>
      <c r="F17" s="112"/>
    </row>
    <row r="18" spans="1:6" ht="15.75">
      <c r="A18" s="238"/>
      <c r="B18" s="238"/>
      <c r="C18" s="238"/>
      <c r="D18" s="87"/>
      <c r="E18" s="113"/>
      <c r="F18" s="109"/>
    </row>
    <row r="19" spans="1:6" ht="15.75">
      <c r="A19" s="239" t="s">
        <v>297</v>
      </c>
      <c r="B19" s="239"/>
      <c r="C19" s="239"/>
      <c r="D19" s="239"/>
      <c r="E19" s="108"/>
      <c r="F19" s="108"/>
    </row>
    <row r="20" spans="1:4" ht="12.75">
      <c r="A20" s="190"/>
      <c r="B20" s="190"/>
      <c r="C20" s="190"/>
      <c r="D20" s="62"/>
    </row>
    <row r="21" spans="1:6" ht="15.75">
      <c r="A21" s="237" t="s">
        <v>314</v>
      </c>
      <c r="B21" s="237"/>
      <c r="C21" s="237"/>
      <c r="D21" s="237"/>
      <c r="E21" s="113"/>
      <c r="F21" s="113"/>
    </row>
    <row r="22" spans="1:6" ht="15.75">
      <c r="A22" s="242"/>
      <c r="B22" s="190"/>
      <c r="C22" s="190"/>
      <c r="D22" s="155"/>
      <c r="E22" s="113"/>
      <c r="F22" s="113"/>
    </row>
    <row r="23" spans="1:6" ht="15.75">
      <c r="A23" s="241" t="s">
        <v>316</v>
      </c>
      <c r="B23" s="241"/>
      <c r="C23" s="241"/>
      <c r="D23" s="156">
        <v>107435000</v>
      </c>
      <c r="E23" s="113"/>
      <c r="F23" s="113"/>
    </row>
    <row r="24" spans="1:6" ht="15.75">
      <c r="A24" s="242"/>
      <c r="B24" s="190"/>
      <c r="C24" s="190"/>
      <c r="D24" s="155"/>
      <c r="E24" s="113"/>
      <c r="F24" s="113"/>
    </row>
    <row r="25" spans="1:6" ht="15.75">
      <c r="A25" s="241" t="s">
        <v>317</v>
      </c>
      <c r="B25" s="241"/>
      <c r="C25" s="241"/>
      <c r="D25" s="156">
        <v>194475000</v>
      </c>
      <c r="E25" s="113"/>
      <c r="F25" s="113"/>
    </row>
    <row r="26" spans="1:6" ht="15.75">
      <c r="A26" s="190"/>
      <c r="B26" s="190"/>
      <c r="C26" s="190"/>
      <c r="D26" s="62"/>
      <c r="E26" s="113"/>
      <c r="F26" s="113"/>
    </row>
    <row r="27" spans="1:6" ht="15.75">
      <c r="A27" s="241" t="s">
        <v>264</v>
      </c>
      <c r="B27" s="190"/>
      <c r="C27" s="190"/>
      <c r="D27" s="156">
        <v>123572000</v>
      </c>
      <c r="E27" s="113"/>
      <c r="F27" s="113"/>
    </row>
    <row r="28" spans="1:6" ht="15.75">
      <c r="A28" s="190"/>
      <c r="B28" s="190"/>
      <c r="C28" s="190"/>
      <c r="D28" s="62"/>
      <c r="E28" s="113"/>
      <c r="F28" s="113"/>
    </row>
    <row r="29" spans="1:6" ht="15.75">
      <c r="A29" s="241" t="s">
        <v>318</v>
      </c>
      <c r="B29" s="190"/>
      <c r="C29" s="190"/>
      <c r="D29" s="157">
        <f>SUM(D23+D25+D27)</f>
        <v>425482000</v>
      </c>
      <c r="E29" s="113"/>
      <c r="F29" s="113"/>
    </row>
    <row r="30" spans="1:6" ht="15.75">
      <c r="A30" s="114"/>
      <c r="B30" s="114"/>
      <c r="C30" s="114"/>
      <c r="D30" s="116"/>
      <c r="E30" s="113"/>
      <c r="F30" s="113"/>
    </row>
    <row r="31" spans="4:6" ht="15.75">
      <c r="D31" s="119"/>
      <c r="E31" s="113"/>
      <c r="F31" s="113"/>
    </row>
    <row r="32" spans="1:6" ht="15.75">
      <c r="A32" s="114"/>
      <c r="B32" s="115"/>
      <c r="C32" s="114"/>
      <c r="D32" s="116"/>
      <c r="E32" s="113"/>
      <c r="F32" s="113"/>
    </row>
    <row r="33" spans="1:6" ht="15.75">
      <c r="A33" s="114"/>
      <c r="B33" s="115"/>
      <c r="C33" s="114"/>
      <c r="D33" s="116"/>
      <c r="E33" s="113"/>
      <c r="F33" s="113"/>
    </row>
    <row r="34" spans="1:6" ht="15.75">
      <c r="A34" s="114"/>
      <c r="B34" s="115"/>
      <c r="C34" s="114"/>
      <c r="D34" s="116"/>
      <c r="E34" s="113"/>
      <c r="F34" s="113"/>
    </row>
    <row r="35" spans="1:6" ht="15.75">
      <c r="A35" s="114"/>
      <c r="B35" s="115"/>
      <c r="C35" s="114"/>
      <c r="D35" s="116"/>
      <c r="E35" s="113"/>
      <c r="F35" s="113"/>
    </row>
    <row r="36" spans="1:6" ht="15.75">
      <c r="A36" s="114"/>
      <c r="B36" s="115"/>
      <c r="C36" s="114"/>
      <c r="D36" s="116"/>
      <c r="E36" s="113"/>
      <c r="F36" s="113"/>
    </row>
    <row r="37" spans="1:5" ht="15.75">
      <c r="A37" s="114"/>
      <c r="B37" s="115"/>
      <c r="C37" s="114"/>
      <c r="D37" s="116"/>
      <c r="E37" s="113"/>
    </row>
    <row r="38" spans="1:5" ht="15.75">
      <c r="A38" s="114"/>
      <c r="B38" s="115"/>
      <c r="C38" s="114"/>
      <c r="D38" s="116"/>
      <c r="E38" s="113"/>
    </row>
    <row r="39" spans="1:6" ht="15.75">
      <c r="A39" s="114"/>
      <c r="B39" s="115"/>
      <c r="C39" s="114"/>
      <c r="D39" s="116"/>
      <c r="E39" s="113"/>
      <c r="F39" s="113"/>
    </row>
    <row r="40" spans="1:6" ht="15.75">
      <c r="A40" s="114"/>
      <c r="B40" s="115"/>
      <c r="C40" s="114"/>
      <c r="D40" s="116"/>
      <c r="E40" s="113"/>
      <c r="F40" s="113"/>
    </row>
    <row r="41" spans="1:5" ht="15.75">
      <c r="A41" s="114"/>
      <c r="B41" s="115"/>
      <c r="C41" s="114"/>
      <c r="D41" s="116"/>
      <c r="E41" s="113"/>
    </row>
    <row r="42" spans="1:6" ht="15.75">
      <c r="A42" s="114"/>
      <c r="B42" s="115"/>
      <c r="C42" s="114"/>
      <c r="D42" s="116"/>
      <c r="E42" s="113"/>
      <c r="F42" s="113"/>
    </row>
    <row r="43" spans="1:5" ht="15.75">
      <c r="A43" s="114"/>
      <c r="B43" s="115"/>
      <c r="C43" s="114"/>
      <c r="D43" s="116"/>
      <c r="E43" s="113"/>
    </row>
    <row r="44" spans="1:5" ht="15.75">
      <c r="A44" s="114"/>
      <c r="B44" s="115"/>
      <c r="C44" s="114"/>
      <c r="D44" s="116"/>
      <c r="E44" s="113"/>
    </row>
    <row r="45" spans="1:6" ht="15.75">
      <c r="A45" s="114"/>
      <c r="B45" s="115"/>
      <c r="C45" s="114"/>
      <c r="D45" s="116"/>
      <c r="E45" s="112"/>
      <c r="F45" s="112"/>
    </row>
    <row r="46" spans="1:4" ht="15.75">
      <c r="A46" s="114"/>
      <c r="B46" s="115"/>
      <c r="C46" s="114"/>
      <c r="D46" s="116"/>
    </row>
    <row r="47" spans="1:6" ht="15.75">
      <c r="A47" s="114"/>
      <c r="B47" s="115"/>
      <c r="C47" s="114"/>
      <c r="D47" s="116"/>
      <c r="E47" s="7"/>
      <c r="F47" s="11"/>
    </row>
    <row r="48" spans="1:4" ht="15.75">
      <c r="A48" s="114"/>
      <c r="B48" s="115"/>
      <c r="C48" s="114"/>
      <c r="D48" s="116"/>
    </row>
    <row r="49" spans="1:4" ht="15.75">
      <c r="A49" s="114"/>
      <c r="B49" s="115"/>
      <c r="C49" s="114"/>
      <c r="D49" s="116"/>
    </row>
    <row r="50" spans="2:4" ht="15.75">
      <c r="B50" s="115"/>
      <c r="C50" s="114"/>
      <c r="D50" s="116"/>
    </row>
    <row r="51" spans="2:4" ht="15.75">
      <c r="B51" s="115"/>
      <c r="C51" s="114"/>
      <c r="D51" s="116"/>
    </row>
    <row r="52" spans="2:4" ht="15.75">
      <c r="B52" s="114"/>
      <c r="D52" s="116"/>
    </row>
    <row r="53" ht="15.75">
      <c r="F53" s="113"/>
    </row>
    <row r="54" spans="2:6" ht="15.75">
      <c r="B54" s="114"/>
      <c r="C54" s="114"/>
      <c r="D54" s="116"/>
      <c r="E54" s="113"/>
      <c r="F54" s="113"/>
    </row>
    <row r="55" spans="1:6" ht="15.75">
      <c r="A55" s="114"/>
      <c r="B55" s="114"/>
      <c r="C55" s="114"/>
      <c r="D55" s="116"/>
      <c r="F55" s="113"/>
    </row>
    <row r="56" spans="1:6" ht="15.75">
      <c r="A56" s="114"/>
      <c r="B56" s="115"/>
      <c r="C56" s="114"/>
      <c r="D56" s="116"/>
      <c r="E56" s="113"/>
      <c r="F56" s="113"/>
    </row>
    <row r="57" spans="1:6" ht="15.75">
      <c r="A57" s="114"/>
      <c r="B57" s="115"/>
      <c r="C57" s="114"/>
      <c r="D57" s="116"/>
      <c r="F57" s="113"/>
    </row>
    <row r="58" spans="1:6" ht="15.75">
      <c r="A58" s="114"/>
      <c r="B58" s="115"/>
      <c r="C58" s="114"/>
      <c r="D58" s="116"/>
      <c r="F58" s="113"/>
    </row>
    <row r="59" spans="1:6" ht="15.75">
      <c r="A59" s="117"/>
      <c r="B59" s="117"/>
      <c r="C59" s="117"/>
      <c r="D59" s="118"/>
      <c r="E59" s="113"/>
      <c r="F59" s="113"/>
    </row>
    <row r="60" ht="15.75">
      <c r="F60" s="113"/>
    </row>
    <row r="61" spans="5:6" ht="15.75">
      <c r="E61" s="113"/>
      <c r="F61" s="113"/>
    </row>
    <row r="62" ht="15.75">
      <c r="F62" s="113"/>
    </row>
    <row r="63" spans="5:6" ht="15.75">
      <c r="E63" s="113"/>
      <c r="F63" s="113"/>
    </row>
    <row r="64" ht="15.75">
      <c r="F64" s="113"/>
    </row>
    <row r="65" spans="5:6" ht="15.75">
      <c r="E65" s="113"/>
      <c r="F65" s="113"/>
    </row>
    <row r="66" ht="15.75">
      <c r="F66" s="113"/>
    </row>
  </sheetData>
  <sheetProtection/>
  <mergeCells count="25">
    <mergeCell ref="A29:C29"/>
    <mergeCell ref="A15:C15"/>
    <mergeCell ref="A22:C22"/>
    <mergeCell ref="A23:C23"/>
    <mergeCell ref="A24:C24"/>
    <mergeCell ref="A25:C25"/>
    <mergeCell ref="A26:C26"/>
    <mergeCell ref="A27:C27"/>
    <mergeCell ref="A28:C28"/>
    <mergeCell ref="A20:C20"/>
    <mergeCell ref="A21:D21"/>
    <mergeCell ref="A18:C18"/>
    <mergeCell ref="A11:C11"/>
    <mergeCell ref="A12:C12"/>
    <mergeCell ref="A13:C13"/>
    <mergeCell ref="A14:C14"/>
    <mergeCell ref="A16:C16"/>
    <mergeCell ref="A17:C17"/>
    <mergeCell ref="A19:D19"/>
    <mergeCell ref="A5:D5"/>
    <mergeCell ref="A8:C8"/>
    <mergeCell ref="A9:C9"/>
    <mergeCell ref="A10:C10"/>
    <mergeCell ref="A6:C6"/>
    <mergeCell ref="A7:D7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Újhartyán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Aniko</cp:lastModifiedBy>
  <cp:lastPrinted>2016-02-04T13:09:33Z</cp:lastPrinted>
  <dcterms:created xsi:type="dcterms:W3CDTF">2014-09-29T11:37:21Z</dcterms:created>
  <dcterms:modified xsi:type="dcterms:W3CDTF">2016-02-04T20:50:37Z</dcterms:modified>
  <cp:category/>
  <cp:version/>
  <cp:contentType/>
  <cp:contentStatus/>
</cp:coreProperties>
</file>